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olalocci/Desktop/consegna bandi 18-01-2019/6.2.1.1.2 word /"/>
    </mc:Choice>
  </mc:AlternateContent>
  <xr:revisionPtr revIDLastSave="0" documentId="13_ncr:1_{2E742228-781C-7847-A92D-B9EAD4003FD6}" xr6:coauthVersionLast="36" xr6:coauthVersionMax="36" xr10:uidLastSave="{00000000-0000-0000-0000-000000000000}"/>
  <bookViews>
    <workbookView xWindow="0" yWindow="460" windowWidth="25600" windowHeight="14700" tabRatio="695" xr2:uid="{00000000-000D-0000-FFFF-FFFF00000000}"/>
  </bookViews>
  <sheets>
    <sheet name="Indice" sheetId="12" r:id="rId1"/>
    <sheet name="Budget anno 1" sheetId="1" r:id="rId2"/>
    <sheet name="Budget a tre anni" sheetId="11" r:id="rId3"/>
    <sheet name="Flusso di cassa" sheetId="3" r:id="rId4"/>
    <sheet name="Conto Economico" sheetId="6" r:id="rId5"/>
  </sheets>
  <externalReferences>
    <externalReference r:id="rId6"/>
  </externalReferences>
  <definedNames>
    <definedName name="GRANESTRAT">'[1]Analisis estratégico'!#REF!</definedName>
    <definedName name="respuesta">'[1]Analisis estratégico'!#REF!</definedName>
  </definedNames>
  <calcPr calcId="181029"/>
</workbook>
</file>

<file path=xl/calcChain.xml><?xml version="1.0" encoding="utf-8"?>
<calcChain xmlns="http://schemas.openxmlformats.org/spreadsheetml/2006/main">
  <c r="F26" i="6" l="1"/>
  <c r="F21" i="6"/>
  <c r="F15" i="6"/>
  <c r="F13" i="6"/>
  <c r="S21" i="3"/>
  <c r="R21" i="3"/>
  <c r="Q10" i="1"/>
  <c r="S36" i="1"/>
  <c r="R13" i="3" s="1"/>
  <c r="R36" i="1"/>
  <c r="Q13" i="3" s="1"/>
  <c r="Q36" i="1"/>
  <c r="P13" i="3" s="1"/>
  <c r="S12" i="1"/>
  <c r="R12" i="1"/>
  <c r="Q12" i="1"/>
  <c r="S11" i="1"/>
  <c r="R11" i="1"/>
  <c r="Q11" i="1"/>
  <c r="S10" i="1"/>
  <c r="R10" i="1"/>
  <c r="G24" i="11"/>
  <c r="G21" i="11"/>
  <c r="G12" i="11"/>
  <c r="F11" i="6" s="1"/>
  <c r="G5" i="11"/>
  <c r="G4" i="11"/>
  <c r="Q14" i="1" l="1"/>
  <c r="P7" i="3" s="1"/>
  <c r="R14" i="1"/>
  <c r="R26" i="1" s="1"/>
  <c r="S14" i="1"/>
  <c r="S26" i="1" s="1"/>
  <c r="Q26" i="1"/>
  <c r="Q21" i="3"/>
  <c r="Q7" i="3" l="1"/>
  <c r="R7" i="3"/>
  <c r="D22" i="3" l="1"/>
  <c r="O21" i="3"/>
  <c r="P21" i="3"/>
  <c r="N21" i="3"/>
  <c r="F21" i="3"/>
  <c r="G21" i="3"/>
  <c r="H21" i="3"/>
  <c r="I21" i="3"/>
  <c r="J21" i="3"/>
  <c r="K21" i="3"/>
  <c r="L21" i="3"/>
  <c r="M21" i="3"/>
  <c r="E21" i="3"/>
  <c r="F44" i="1"/>
  <c r="G44" i="1" s="1"/>
  <c r="H44" i="1" s="1"/>
  <c r="I44" i="1" s="1"/>
  <c r="J44" i="1" s="1"/>
  <c r="K44" i="1" s="1"/>
  <c r="L44" i="1" s="1"/>
  <c r="M44" i="1" s="1"/>
  <c r="N44" i="1" s="1"/>
  <c r="O44" i="1" s="1"/>
  <c r="P44" i="1" s="1"/>
  <c r="Q44" i="1" s="1"/>
  <c r="R44" i="1" s="1"/>
  <c r="S44" i="1" s="1"/>
  <c r="F43" i="1"/>
  <c r="G43" i="1" s="1"/>
  <c r="H43" i="1" s="1"/>
  <c r="I43" i="1" s="1"/>
  <c r="J43" i="1" s="1"/>
  <c r="K43" i="1" s="1"/>
  <c r="L43" i="1" s="1"/>
  <c r="M43" i="1" s="1"/>
  <c r="N43" i="1" s="1"/>
  <c r="O43" i="1" s="1"/>
  <c r="P43" i="1" s="1"/>
  <c r="Q43" i="1" s="1"/>
  <c r="R43" i="1" s="1"/>
  <c r="S43" i="1" s="1"/>
  <c r="F42" i="1"/>
  <c r="G42" i="1" s="1"/>
  <c r="H42" i="1" s="1"/>
  <c r="I42" i="1" s="1"/>
  <c r="J42" i="1" s="1"/>
  <c r="K42" i="1" s="1"/>
  <c r="L42" i="1" s="1"/>
  <c r="M42" i="1" s="1"/>
  <c r="N42" i="1" s="1"/>
  <c r="O42" i="1" s="1"/>
  <c r="P42" i="1" s="1"/>
  <c r="Q42" i="1" s="1"/>
  <c r="R42" i="1" s="1"/>
  <c r="S42" i="1" s="1"/>
  <c r="F41" i="1"/>
  <c r="G41" i="1" s="1"/>
  <c r="H41" i="1" s="1"/>
  <c r="I41" i="1" s="1"/>
  <c r="J41" i="1" s="1"/>
  <c r="K41" i="1" s="1"/>
  <c r="L41" i="1" s="1"/>
  <c r="M41" i="1" s="1"/>
  <c r="N41" i="1" s="1"/>
  <c r="O41" i="1" s="1"/>
  <c r="P41" i="1" s="1"/>
  <c r="Q41" i="1" s="1"/>
  <c r="R41" i="1" s="1"/>
  <c r="S41" i="1" s="1"/>
  <c r="F40" i="1"/>
  <c r="G40" i="1" s="1"/>
  <c r="H40" i="1" s="1"/>
  <c r="I40" i="1" s="1"/>
  <c r="J40" i="1" s="1"/>
  <c r="K40" i="1" s="1"/>
  <c r="L40" i="1" s="1"/>
  <c r="M40" i="1" s="1"/>
  <c r="N40" i="1" s="1"/>
  <c r="O40" i="1" s="1"/>
  <c r="P40" i="1" s="1"/>
  <c r="Q40" i="1" s="1"/>
  <c r="R40" i="1" s="1"/>
  <c r="S40" i="1" s="1"/>
  <c r="E11" i="1"/>
  <c r="F4" i="11" l="1"/>
  <c r="F5" i="11"/>
  <c r="E5" i="11"/>
  <c r="E4" i="11"/>
  <c r="F6" i="11" s="1"/>
  <c r="N6" i="11" l="1"/>
  <c r="G6" i="11"/>
  <c r="G8" i="11" s="1"/>
  <c r="N7" i="11"/>
  <c r="F8" i="11"/>
  <c r="L12" i="1"/>
  <c r="M12" i="1"/>
  <c r="N12" i="1"/>
  <c r="O12" i="1"/>
  <c r="P12" i="1"/>
  <c r="K12" i="1"/>
  <c r="F11" i="1"/>
  <c r="G11" i="1"/>
  <c r="H11" i="1"/>
  <c r="I11" i="1"/>
  <c r="J11" i="1"/>
  <c r="K11" i="1"/>
  <c r="L11" i="1"/>
  <c r="M11" i="1"/>
  <c r="N11" i="1"/>
  <c r="O11" i="1"/>
  <c r="P11" i="1"/>
  <c r="F10" i="1"/>
  <c r="G10" i="1"/>
  <c r="H10" i="1"/>
  <c r="H14" i="1" s="1"/>
  <c r="I10" i="1"/>
  <c r="J10" i="1"/>
  <c r="K10" i="1"/>
  <c r="L10" i="1"/>
  <c r="M10" i="1"/>
  <c r="N10" i="1"/>
  <c r="O10" i="1"/>
  <c r="P10" i="1"/>
  <c r="P14" i="1" s="1"/>
  <c r="E10" i="1"/>
  <c r="O14" i="1" l="1"/>
  <c r="D12" i="1"/>
  <c r="D6" i="11" s="1"/>
  <c r="R6" i="3"/>
  <c r="F6" i="6"/>
  <c r="F5" i="6" s="1"/>
  <c r="E6" i="6"/>
  <c r="Q6" i="3"/>
  <c r="G14" i="1"/>
  <c r="I14" i="1"/>
  <c r="L14" i="1"/>
  <c r="M14" i="1"/>
  <c r="N14" i="1"/>
  <c r="F14" i="1"/>
  <c r="D11" i="1"/>
  <c r="D5" i="11" s="1"/>
  <c r="J14" i="1"/>
  <c r="D10" i="1"/>
  <c r="D4" i="11" s="1"/>
  <c r="N5" i="11" s="1"/>
  <c r="K14" i="1"/>
  <c r="E14" i="1"/>
  <c r="E12" i="11"/>
  <c r="E22" i="1"/>
  <c r="F17" i="1"/>
  <c r="G17" i="1" s="1"/>
  <c r="D18" i="1"/>
  <c r="D14" i="11" s="1"/>
  <c r="F12" i="11"/>
  <c r="E11" i="6" s="1"/>
  <c r="E24" i="11"/>
  <c r="D15" i="6" s="1"/>
  <c r="E21" i="11"/>
  <c r="F24" i="11"/>
  <c r="E15" i="6" s="1"/>
  <c r="F21" i="11"/>
  <c r="D11" i="3"/>
  <c r="E36" i="1"/>
  <c r="D13" i="3" s="1"/>
  <c r="E46" i="1"/>
  <c r="D14" i="3" s="1"/>
  <c r="F25" i="1"/>
  <c r="G25" i="1" s="1"/>
  <c r="H25" i="1" s="1"/>
  <c r="I25" i="1" s="1"/>
  <c r="J25" i="1" s="1"/>
  <c r="K25" i="1" s="1"/>
  <c r="F39" i="1"/>
  <c r="J36" i="1"/>
  <c r="I13" i="3" s="1"/>
  <c r="E13" i="6"/>
  <c r="D13" i="6"/>
  <c r="D29" i="1"/>
  <c r="D19" i="11" s="1"/>
  <c r="D34" i="1"/>
  <c r="D22" i="11" s="1"/>
  <c r="D21" i="11" s="1"/>
  <c r="C8" i="3"/>
  <c r="E5" i="6"/>
  <c r="D21" i="6"/>
  <c r="E21" i="6"/>
  <c r="D26" i="6"/>
  <c r="E26" i="6"/>
  <c r="C21" i="6"/>
  <c r="C26" i="6"/>
  <c r="F36" i="1"/>
  <c r="E13" i="3" s="1"/>
  <c r="G36" i="1"/>
  <c r="F13" i="3" s="1"/>
  <c r="H36" i="1"/>
  <c r="G13" i="3" s="1"/>
  <c r="I36" i="1"/>
  <c r="H13" i="3" s="1"/>
  <c r="K36" i="1"/>
  <c r="J13" i="3"/>
  <c r="L36" i="1"/>
  <c r="K13" i="3" s="1"/>
  <c r="M36" i="1"/>
  <c r="L13" i="3" s="1"/>
  <c r="N36" i="1"/>
  <c r="M13" i="3" s="1"/>
  <c r="O36" i="1"/>
  <c r="N13" i="3"/>
  <c r="P36" i="1"/>
  <c r="O13" i="3" s="1"/>
  <c r="N8" i="11" l="1"/>
  <c r="O8" i="11" s="1"/>
  <c r="F22" i="1"/>
  <c r="D14" i="1"/>
  <c r="E6" i="11"/>
  <c r="E8" i="11" s="1"/>
  <c r="P6" i="3" s="1"/>
  <c r="D8" i="11"/>
  <c r="C13" i="3"/>
  <c r="D44" i="1"/>
  <c r="D36" i="1"/>
  <c r="G39" i="1"/>
  <c r="F46" i="1"/>
  <c r="H17" i="1"/>
  <c r="G22" i="1"/>
  <c r="L25" i="1"/>
  <c r="E11" i="3"/>
  <c r="D11" i="6"/>
  <c r="D6" i="6" l="1"/>
  <c r="D5" i="6" s="1"/>
  <c r="D27" i="11"/>
  <c r="M25" i="1"/>
  <c r="E14" i="3"/>
  <c r="G46" i="1"/>
  <c r="F14" i="3" s="1"/>
  <c r="H39" i="1"/>
  <c r="F11" i="3"/>
  <c r="D40" i="1"/>
  <c r="I17" i="1"/>
  <c r="H22" i="1"/>
  <c r="E7" i="3" l="1"/>
  <c r="E6" i="3" s="1"/>
  <c r="F26" i="1"/>
  <c r="F31" i="1" s="1"/>
  <c r="E12" i="3" s="1"/>
  <c r="G11" i="3"/>
  <c r="I22" i="1"/>
  <c r="J17" i="1"/>
  <c r="N25" i="1"/>
  <c r="D26" i="11"/>
  <c r="I39" i="1"/>
  <c r="H46" i="1"/>
  <c r="G14" i="3" s="1"/>
  <c r="J22" i="1" l="1"/>
  <c r="K17" i="1"/>
  <c r="H11" i="3"/>
  <c r="E26" i="1"/>
  <c r="D7" i="3"/>
  <c r="D6" i="3" s="1"/>
  <c r="O25" i="1"/>
  <c r="G26" i="1"/>
  <c r="G31" i="1" s="1"/>
  <c r="F12" i="3" s="1"/>
  <c r="F7" i="3"/>
  <c r="F6" i="3" s="1"/>
  <c r="E10" i="3"/>
  <c r="E16" i="3"/>
  <c r="E17" i="3" s="1"/>
  <c r="F22" i="3" s="1"/>
  <c r="I46" i="1"/>
  <c r="J39" i="1"/>
  <c r="J46" i="1" l="1"/>
  <c r="I14" i="3" s="1"/>
  <c r="K39" i="1"/>
  <c r="P25" i="1"/>
  <c r="H14" i="3"/>
  <c r="F10" i="3"/>
  <c r="F16" i="3"/>
  <c r="F17" i="3" s="1"/>
  <c r="G22" i="3" s="1"/>
  <c r="L17" i="1"/>
  <c r="K22" i="1"/>
  <c r="E31" i="1"/>
  <c r="D12" i="3" s="1"/>
  <c r="I11" i="3"/>
  <c r="D25" i="1" l="1"/>
  <c r="Q25" i="1"/>
  <c r="D17" i="11"/>
  <c r="C13" i="6"/>
  <c r="L39" i="1"/>
  <c r="K46" i="1"/>
  <c r="J14" i="3" s="1"/>
  <c r="I26" i="1"/>
  <c r="I31" i="1" s="1"/>
  <c r="H12" i="3" s="1"/>
  <c r="H7" i="3"/>
  <c r="H6" i="3" s="1"/>
  <c r="J11" i="3"/>
  <c r="L22" i="1"/>
  <c r="M17" i="1"/>
  <c r="D16" i="3"/>
  <c r="D10" i="3"/>
  <c r="G7" i="3"/>
  <c r="G6" i="3" s="1"/>
  <c r="H26" i="1"/>
  <c r="R25" i="1" l="1"/>
  <c r="Q31" i="1"/>
  <c r="P12" i="3" s="1"/>
  <c r="H31" i="1"/>
  <c r="G12" i="3" s="1"/>
  <c r="M39" i="1"/>
  <c r="L46" i="1"/>
  <c r="M22" i="1"/>
  <c r="N17" i="1"/>
  <c r="I7" i="3"/>
  <c r="I6" i="3" s="1"/>
  <c r="J26" i="1"/>
  <c r="J31" i="1" s="1"/>
  <c r="I12" i="3" s="1"/>
  <c r="D17" i="3"/>
  <c r="K11" i="3"/>
  <c r="H10" i="3"/>
  <c r="H16" i="3"/>
  <c r="H17" i="3" s="1"/>
  <c r="I22" i="3" s="1"/>
  <c r="S25" i="1" l="1"/>
  <c r="S31" i="1" s="1"/>
  <c r="R12" i="3" s="1"/>
  <c r="R31" i="1"/>
  <c r="Q12" i="3" s="1"/>
  <c r="D18" i="3"/>
  <c r="E22" i="3"/>
  <c r="I16" i="3"/>
  <c r="I17" i="3" s="1"/>
  <c r="J22" i="3" s="1"/>
  <c r="I10" i="3"/>
  <c r="L11" i="3"/>
  <c r="K14" i="3"/>
  <c r="N22" i="1"/>
  <c r="O17" i="1"/>
  <c r="E18" i="3"/>
  <c r="F18" i="3" s="1"/>
  <c r="N39" i="1"/>
  <c r="M46" i="1"/>
  <c r="L14" i="3" s="1"/>
  <c r="G16" i="3"/>
  <c r="G10" i="3"/>
  <c r="K7" i="3" l="1"/>
  <c r="K6" i="3" s="1"/>
  <c r="L26" i="1"/>
  <c r="L31" i="1" s="1"/>
  <c r="K12" i="3" s="1"/>
  <c r="M11" i="3"/>
  <c r="N46" i="1"/>
  <c r="M14" i="3" s="1"/>
  <c r="O39" i="1"/>
  <c r="G17" i="3"/>
  <c r="P17" i="1"/>
  <c r="Q17" i="1" s="1"/>
  <c r="O22" i="1"/>
  <c r="J7" i="3"/>
  <c r="J6" i="3" s="1"/>
  <c r="K26" i="1"/>
  <c r="Q22" i="1" l="1"/>
  <c r="P11" i="3" s="1"/>
  <c r="R17" i="1"/>
  <c r="G18" i="3"/>
  <c r="H18" i="3" s="1"/>
  <c r="I18" i="3" s="1"/>
  <c r="H22" i="3"/>
  <c r="N11" i="3"/>
  <c r="P22" i="1"/>
  <c r="D17" i="1"/>
  <c r="K31" i="1"/>
  <c r="J12" i="3" s="1"/>
  <c r="P39" i="1"/>
  <c r="Q39" i="1" s="1"/>
  <c r="O46" i="1"/>
  <c r="N14" i="3" s="1"/>
  <c r="M26" i="1"/>
  <c r="M31" i="1" s="1"/>
  <c r="L12" i="3" s="1"/>
  <c r="L7" i="3"/>
  <c r="L6" i="3" s="1"/>
  <c r="K10" i="3"/>
  <c r="K16" i="3"/>
  <c r="K17" i="3" s="1"/>
  <c r="L22" i="3" s="1"/>
  <c r="R22" i="1" l="1"/>
  <c r="Q11" i="3" s="1"/>
  <c r="S17" i="1"/>
  <c r="S22" i="1" s="1"/>
  <c r="R11" i="3" s="1"/>
  <c r="Q46" i="1"/>
  <c r="P14" i="3" s="1"/>
  <c r="R39" i="1"/>
  <c r="M7" i="3"/>
  <c r="M6" i="3" s="1"/>
  <c r="N26" i="1"/>
  <c r="D13" i="11"/>
  <c r="D12" i="11" s="1"/>
  <c r="D22" i="1"/>
  <c r="C11" i="6"/>
  <c r="J16" i="3"/>
  <c r="J10" i="3"/>
  <c r="L16" i="3"/>
  <c r="L17" i="3" s="1"/>
  <c r="M22" i="3" s="1"/>
  <c r="L10" i="3"/>
  <c r="O11" i="3"/>
  <c r="P46" i="1"/>
  <c r="D39" i="1"/>
  <c r="R46" i="1" l="1"/>
  <c r="Q14" i="3" s="1"/>
  <c r="S39" i="1"/>
  <c r="S46" i="1" s="1"/>
  <c r="R14" i="3" s="1"/>
  <c r="N7" i="3"/>
  <c r="N6" i="3" s="1"/>
  <c r="O26" i="1"/>
  <c r="O31" i="1" s="1"/>
  <c r="N12" i="3" s="1"/>
  <c r="J17" i="3"/>
  <c r="D25" i="11"/>
  <c r="D24" i="11" s="1"/>
  <c r="O14" i="3"/>
  <c r="C14" i="3" s="1"/>
  <c r="D46" i="1"/>
  <c r="C15" i="6" s="1"/>
  <c r="C14" i="6" s="1"/>
  <c r="D14" i="6" s="1"/>
  <c r="C11" i="3"/>
  <c r="N31" i="1"/>
  <c r="M12" i="3" s="1"/>
  <c r="J18" i="3" l="1"/>
  <c r="K18" i="3" s="1"/>
  <c r="L18" i="3" s="1"/>
  <c r="K22" i="3"/>
  <c r="C4" i="11"/>
  <c r="E14" i="6"/>
  <c r="F14" i="6" s="1"/>
  <c r="M10" i="3"/>
  <c r="M16" i="3"/>
  <c r="N16" i="3"/>
  <c r="N17" i="3" s="1"/>
  <c r="O22" i="3" s="1"/>
  <c r="N10" i="3"/>
  <c r="M17" i="3" l="1"/>
  <c r="P26" i="1"/>
  <c r="O7" i="3"/>
  <c r="O6" i="3" s="1"/>
  <c r="M18" i="3" l="1"/>
  <c r="N18" i="3" s="1"/>
  <c r="N22" i="3"/>
  <c r="P31" i="1"/>
  <c r="O12" i="3" s="1"/>
  <c r="D26" i="1"/>
  <c r="C7" i="3"/>
  <c r="C6" i="3" s="1"/>
  <c r="C6" i="6"/>
  <c r="C5" i="6" s="1"/>
  <c r="C16" i="6" l="1"/>
  <c r="C9" i="6" s="1"/>
  <c r="C19" i="6" s="1"/>
  <c r="C40" i="6" s="1"/>
  <c r="D18" i="11"/>
  <c r="D31" i="1"/>
  <c r="O10" i="3"/>
  <c r="O16" i="3"/>
  <c r="C12" i="3"/>
  <c r="C31" i="6" l="1"/>
  <c r="C39" i="6"/>
  <c r="C37" i="6"/>
  <c r="C10" i="3"/>
  <c r="C18" i="11"/>
  <c r="D16" i="11"/>
  <c r="D29" i="11" s="1"/>
  <c r="C16" i="3"/>
  <c r="O17" i="3"/>
  <c r="C32" i="6"/>
  <c r="C35" i="6" s="1"/>
  <c r="E18" i="11" l="1"/>
  <c r="G18" i="11"/>
  <c r="O18" i="3"/>
  <c r="C20" i="3" s="1"/>
  <c r="P22" i="3"/>
  <c r="C23" i="3"/>
  <c r="C22" i="3"/>
  <c r="F18" i="11"/>
  <c r="F16" i="11" s="1"/>
  <c r="F29" i="11" s="1"/>
  <c r="Q10" i="3" s="1"/>
  <c r="Q16" i="3" s="1"/>
  <c r="Q17" i="3" s="1"/>
  <c r="R22" i="3" s="1"/>
  <c r="D16" i="6"/>
  <c r="D9" i="6" s="1"/>
  <c r="D19" i="6" s="1"/>
  <c r="E16" i="11"/>
  <c r="E29" i="11" s="1"/>
  <c r="P10" i="3" s="1"/>
  <c r="P16" i="3" s="1"/>
  <c r="P17" i="3" s="1"/>
  <c r="Q22" i="3" s="1"/>
  <c r="C21" i="3"/>
  <c r="D39" i="6" l="1"/>
  <c r="D40" i="6"/>
  <c r="G40" i="6" s="1"/>
  <c r="H40" i="6" s="1"/>
  <c r="G16" i="11"/>
  <c r="G29" i="11" s="1"/>
  <c r="R10" i="3" s="1"/>
  <c r="R16" i="3" s="1"/>
  <c r="R17" i="3" s="1"/>
  <c r="S22" i="3" s="1"/>
  <c r="T22" i="3" s="1"/>
  <c r="F16" i="6"/>
  <c r="F9" i="6" s="1"/>
  <c r="F19" i="6" s="1"/>
  <c r="P18" i="3"/>
  <c r="Q18" i="3" s="1"/>
  <c r="D31" i="6"/>
  <c r="D32" i="6" s="1"/>
  <c r="D35" i="6" s="1"/>
  <c r="D37" i="6"/>
  <c r="E16" i="6"/>
  <c r="E9" i="6" s="1"/>
  <c r="E19" i="6" s="1"/>
  <c r="C24" i="3"/>
  <c r="E39" i="6" l="1"/>
  <c r="G39" i="6" s="1"/>
  <c r="H39" i="6" s="1"/>
  <c r="E40" i="6"/>
  <c r="F40" i="6"/>
  <c r="F37" i="6"/>
  <c r="F31" i="6"/>
  <c r="F32" i="6" s="1"/>
  <c r="F35" i="6" s="1"/>
  <c r="F39" i="6"/>
  <c r="R18" i="3"/>
  <c r="E31" i="6"/>
  <c r="E32" i="6" s="1"/>
  <c r="E35" i="6" s="1"/>
  <c r="E37" i="6"/>
</calcChain>
</file>

<file path=xl/sharedStrings.xml><?xml version="1.0" encoding="utf-8"?>
<sst xmlns="http://schemas.openxmlformats.org/spreadsheetml/2006/main" count="227" uniqueCount="105">
  <si>
    <t>Totale</t>
  </si>
  <si>
    <t>R&amp;D</t>
  </si>
  <si>
    <t>Marketing</t>
  </si>
  <si>
    <t>Burn rate</t>
  </si>
  <si>
    <t>Cash flow</t>
  </si>
  <si>
    <t>Cumulative Cash Flow</t>
  </si>
  <si>
    <t>CONTO ECONOMICO</t>
  </si>
  <si>
    <t>Ricavi delle vendite e delle prestazioni</t>
  </si>
  <si>
    <t>Risultato ante imposte</t>
  </si>
  <si>
    <t>Altri ricavi e proventi</t>
  </si>
  <si>
    <t>Servizi</t>
  </si>
  <si>
    <t>Accantonamenti per rischi</t>
  </si>
  <si>
    <t>Godimento di beni di terzi</t>
  </si>
  <si>
    <t>Personale</t>
  </si>
  <si>
    <t>Oneri di gestione</t>
  </si>
  <si>
    <t>Ammortamenti e svalutazioni</t>
  </si>
  <si>
    <t>Proventi da partecipazioni</t>
  </si>
  <si>
    <t>Altri proventi finanziari</t>
  </si>
  <si>
    <t>Interessi e altri oneri finanziari</t>
  </si>
  <si>
    <t>Rivalutazioni</t>
  </si>
  <si>
    <t>Svalutazioni</t>
  </si>
  <si>
    <t>Proventi e oneri straordinari</t>
  </si>
  <si>
    <t>Imposte sul reddito d´esercizio</t>
  </si>
  <si>
    <t>Imposte</t>
  </si>
  <si>
    <t>Utili o perdite esercizio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</si>
  <si>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</si>
  <si>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</si>
  <si>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</si>
  <si>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</si>
  <si>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</si>
  <si>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</si>
  <si>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</si>
  <si>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</si>
  <si>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</si>
  <si>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</si>
  <si>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</si>
  <si>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</si>
  <si>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Tasse</t>
  </si>
  <si>
    <t>Advertising Online</t>
  </si>
  <si>
    <t>Advertising Offline</t>
  </si>
  <si>
    <t>Altri accantonamenti (TFR)</t>
  </si>
  <si>
    <t>(A) Valore della produzione</t>
  </si>
  <si>
    <t>(B) Costi della produzione</t>
  </si>
  <si>
    <t>(D) Rettifica attività finanziarie</t>
  </si>
  <si>
    <t>(C) Proventi e oneri finanziari</t>
  </si>
  <si>
    <t>A - B (MOL)</t>
  </si>
  <si>
    <t>Financial Need</t>
  </si>
  <si>
    <t>Materie prime e merci</t>
  </si>
  <si>
    <t>Consulenze tecniche</t>
  </si>
  <si>
    <t>Commerciale</t>
  </si>
  <si>
    <t>Sviluppatore</t>
  </si>
  <si>
    <t>Salari</t>
  </si>
  <si>
    <t>Ricavi</t>
  </si>
  <si>
    <t>Amministrazione generale</t>
  </si>
  <si>
    <t>Ricavi netti</t>
  </si>
  <si>
    <t>Contributi</t>
  </si>
  <si>
    <t>Costi</t>
  </si>
  <si>
    <t>Flusso di cassa 2019</t>
  </si>
  <si>
    <t>Totale costi</t>
  </si>
  <si>
    <t>Ufficio</t>
  </si>
  <si>
    <t>Altre spese</t>
  </si>
  <si>
    <t>Consulenze legali e amm.ve</t>
  </si>
  <si>
    <t>Ipotesi</t>
  </si>
  <si>
    <t>Consulenza legali e amm.ve</t>
  </si>
  <si>
    <t>Ricerca e sviluppo</t>
  </si>
  <si>
    <t>Input</t>
  </si>
  <si>
    <t>Output</t>
  </si>
  <si>
    <t>Budget anno 1</t>
  </si>
  <si>
    <t>Budget a tre anni</t>
  </si>
  <si>
    <t>Flusso di cassa</t>
  </si>
  <si>
    <t>Conto Economico</t>
  </si>
  <si>
    <t>ventas</t>
  </si>
  <si>
    <t>hipotesis</t>
  </si>
  <si>
    <t>Tracción</t>
  </si>
  <si>
    <t>Ingreso por paquetes propios</t>
  </si>
  <si>
    <t>Ingreso por terceros</t>
  </si>
  <si>
    <t>Porcentaje de comisión</t>
  </si>
  <si>
    <t>xxx</t>
  </si>
  <si>
    <t>Gastos Variables</t>
  </si>
  <si>
    <t>Nuevos Negocios</t>
  </si>
  <si>
    <t>Trade Marketing</t>
  </si>
  <si>
    <t>Operativos</t>
  </si>
  <si>
    <t>Total</t>
  </si>
  <si>
    <t>Inversión</t>
  </si>
  <si>
    <t>TIR</t>
  </si>
  <si>
    <t>EBITDA</t>
  </si>
  <si>
    <t>M. Operativo</t>
  </si>
  <si>
    <t>Punto di equilibrio</t>
  </si>
  <si>
    <t>Anno</t>
  </si>
  <si>
    <t>Crescita</t>
  </si>
  <si>
    <t>Investimento</t>
  </si>
  <si>
    <t>Anno 2</t>
  </si>
  <si>
    <t>Anno 3</t>
  </si>
  <si>
    <t>Crescita media</t>
  </si>
  <si>
    <t xml:space="preserve">anno 1 </t>
  </si>
  <si>
    <t>anno 2</t>
  </si>
  <si>
    <t>anno 3</t>
  </si>
  <si>
    <t>anno 1</t>
  </si>
  <si>
    <t>anno 0</t>
  </si>
  <si>
    <t>anno 4</t>
  </si>
  <si>
    <t>Anno 1</t>
  </si>
  <si>
    <t>Valor Producto o Servicio (und)</t>
  </si>
  <si>
    <t>Unidades promedio mes</t>
  </si>
  <si>
    <t>Unidades por terceros promedio mes</t>
  </si>
  <si>
    <t>NUOVE ATTIVITà IMPRENDITORIALI ARTIGIANATO INNOVATIVO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</si>
</sst>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_-;_-@_-"/>
    <numFmt numFmtId="165" formatCode="_-&quot;$&quot;\ * #,##0_-;\-&quot;$&quot;\ * #,##0_-;_-&quot;$&quot;\ * &quot;-&quot;_-;_-@_-"/>
    <numFmt numFmtId="166" formatCode="_-* #,##0.00\ &quot;€&quot;_-;\-* #,##0.00\ &quot;€&quot;_-;_-* &quot;-&quot;??\ &quot;€&quot;_-;_-@_-"/>
    <numFmt numFmtId="167" formatCode="#,##0.00\ &quot;€&quot;"/>
    <numFmt numFmtId="168" formatCode="#,##0\ &quot;€&quot;"/>
    <numFmt numFmtId="169" formatCode="_-[$€-2]\ * #,##0_-;\-[$€-2]\ * #,##0_-;_-[$€-2]\ * &quot;-&quot;??_-;_-@_-"/>
    <numFmt numFmtId="170" formatCode="_-* #,##0\ &quot;€&quot;_-;\-* #,##0\ &quot;€&quot;_-;_-* &quot;-&quot;??\ &quot;€&quot;_-;_-@_-"/>
  </numFmts>
  <fonts count="41">
    <font>
      <sz val="12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sz val="12"/>
      <color rgb="FF000000"/>
      <name val="Quattrocento Sans"/>
      <family val="2"/>
    </font>
    <font>
      <b/>
      <sz val="10"/>
      <color rgb="FF000000"/>
      <name val="Quattrocento Sans"/>
      <family val="2"/>
    </font>
    <font>
      <sz val="10"/>
      <color rgb="FF000000"/>
      <name val="Quattrocento Sans"/>
      <family val="2"/>
    </font>
    <font>
      <sz val="10"/>
      <color theme="3"/>
      <name val="Quattrocento Sans"/>
      <family val="2"/>
    </font>
    <font>
      <sz val="10"/>
      <name val="Quattrocento Sans"/>
      <family val="2"/>
    </font>
    <font>
      <b/>
      <sz val="18"/>
      <color rgb="FF000000"/>
      <name val="Quattrocento Sans"/>
      <family val="2"/>
    </font>
    <font>
      <u/>
      <sz val="12"/>
      <color theme="10"/>
      <name val="Calibri"/>
      <family val="2"/>
    </font>
    <font>
      <u/>
      <sz val="14"/>
      <name val="Quattrocento Sans"/>
      <family val="2"/>
    </font>
    <font>
      <b/>
      <sz val="28"/>
      <color rgb="FF000000"/>
      <name val="Quattrocento Sans"/>
      <family val="2"/>
    </font>
    <font>
      <sz val="12"/>
      <color rgb="FF000000"/>
      <name val="Calibri"/>
      <family val="2"/>
    </font>
    <font>
      <b/>
      <sz val="10"/>
      <color rgb="FF000000"/>
      <name val="Quattrocento Sans"/>
    </font>
    <font>
      <b/>
      <sz val="10"/>
      <color theme="1"/>
      <name val="Quattrocento Sans"/>
    </font>
    <font>
      <sz val="11"/>
      <color theme="1"/>
      <name val="Lato Light"/>
      <family val="2"/>
    </font>
    <font>
      <b/>
      <sz val="12"/>
      <color theme="0"/>
      <name val="Lato Bold"/>
    </font>
    <font>
      <b/>
      <sz val="11"/>
      <color theme="1"/>
      <name val="Lato Light"/>
      <family val="2"/>
    </font>
    <font>
      <sz val="11"/>
      <color rgb="FF000000"/>
      <name val="Lato Light"/>
      <family val="2"/>
    </font>
    <font>
      <b/>
      <i/>
      <u/>
      <sz val="12"/>
      <color rgb="FF000000"/>
      <name val="Lato Light"/>
      <family val="2"/>
    </font>
    <font>
      <b/>
      <sz val="11"/>
      <color rgb="FF000000"/>
      <name val="Lato Light"/>
      <family val="2"/>
    </font>
    <font>
      <i/>
      <sz val="11"/>
      <color rgb="FF000000"/>
      <name val="Lato Light"/>
      <family val="2"/>
    </font>
    <font>
      <sz val="11"/>
      <color theme="3"/>
      <name val="Lato Light"/>
      <family val="2"/>
    </font>
    <font>
      <b/>
      <sz val="12"/>
      <color rgb="FF000000"/>
      <name val="Lato Light"/>
      <family val="2"/>
    </font>
    <font>
      <sz val="12"/>
      <color rgb="FF000000"/>
      <name val="Lato Light"/>
      <family val="2"/>
    </font>
    <font>
      <b/>
      <sz val="11"/>
      <color theme="0"/>
      <name val="Lato Light"/>
      <family val="2"/>
    </font>
    <font>
      <sz val="11"/>
      <color theme="0"/>
      <name val="Lato Light"/>
      <family val="2"/>
    </font>
    <font>
      <sz val="12"/>
      <color rgb="FF000000"/>
      <name val="Lato Bold"/>
    </font>
    <font>
      <sz val="12"/>
      <color theme="0"/>
      <name val="Lato Bold"/>
    </font>
    <font>
      <sz val="10"/>
      <color rgb="FF000000"/>
      <name val="Lato Light"/>
      <family val="2"/>
    </font>
    <font>
      <b/>
      <sz val="10"/>
      <color rgb="FF000000"/>
      <name val="Lato Light"/>
      <family val="2"/>
    </font>
    <font>
      <sz val="12"/>
      <color theme="0"/>
      <name val="Lato Light"/>
      <family val="2"/>
    </font>
    <font>
      <sz val="12"/>
      <color theme="3"/>
      <name val="Lato Light"/>
      <family val="2"/>
    </font>
    <font>
      <sz val="12"/>
      <name val="Lato Light"/>
      <family val="2"/>
    </font>
    <font>
      <b/>
      <sz val="11"/>
      <color rgb="FF000000"/>
      <name val="Lato Light"/>
      <family val="2"/>
    </font>
    <font>
      <sz val="8"/>
      <name val="Calibri"/>
      <family val="2"/>
    </font>
    <font>
      <sz val="1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75C9E"/>
        <bgColor indexed="64"/>
      </patternFill>
    </fill>
    <fill>
      <patternFill patternType="solid">
        <fgColor rgb="FFE8CADF"/>
        <bgColor indexed="64"/>
      </patternFill>
    </fill>
    <fill>
      <patternFill patternType="solid">
        <fgColor rgb="FFC7EFE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E8CADF"/>
      </left>
      <right style="medium">
        <color rgb="FFE8CADF"/>
      </right>
      <top style="medium">
        <color rgb="FFB75C9E"/>
      </top>
      <bottom style="medium">
        <color rgb="FFE8CADF"/>
      </bottom>
      <diagonal/>
    </border>
    <border>
      <left style="medium">
        <color rgb="FFB75C9E"/>
      </left>
      <right style="medium">
        <color rgb="FFE8CADF"/>
      </right>
      <top style="medium">
        <color rgb="FFE8CADF"/>
      </top>
      <bottom style="medium">
        <color rgb="FFB75C9E"/>
      </bottom>
      <diagonal/>
    </border>
    <border>
      <left style="medium">
        <color rgb="FFE8CADF"/>
      </left>
      <right style="medium">
        <color rgb="FFE8CADF"/>
      </right>
      <top style="medium">
        <color rgb="FFE8CADF"/>
      </top>
      <bottom style="medium">
        <color rgb="FFB75C9E"/>
      </bottom>
      <diagonal/>
    </border>
    <border>
      <left style="medium">
        <color rgb="FFE8CADF"/>
      </left>
      <right style="medium">
        <color rgb="FFB75C9E"/>
      </right>
      <top style="medium">
        <color rgb="FFE8CADF"/>
      </top>
      <bottom style="medium">
        <color rgb="FFB75C9E"/>
      </bottom>
      <diagonal/>
    </border>
    <border>
      <left style="medium">
        <color rgb="FFB75C9E"/>
      </left>
      <right style="medium">
        <color rgb="FFE8CADF"/>
      </right>
      <top/>
      <bottom style="medium">
        <color rgb="FFE8CADF"/>
      </bottom>
      <diagonal/>
    </border>
    <border>
      <left style="medium">
        <color indexed="64"/>
      </left>
      <right style="thin">
        <color rgb="FFE8CADF"/>
      </right>
      <top style="medium">
        <color indexed="64"/>
      </top>
      <bottom style="thin">
        <color rgb="FFE8CADF"/>
      </bottom>
      <diagonal/>
    </border>
    <border>
      <left style="thin">
        <color rgb="FFE8CADF"/>
      </left>
      <right style="medium">
        <color indexed="64"/>
      </right>
      <top style="medium">
        <color indexed="64"/>
      </top>
      <bottom style="thin">
        <color rgb="FFE8CADF"/>
      </bottom>
      <diagonal/>
    </border>
    <border>
      <left style="medium">
        <color indexed="64"/>
      </left>
      <right style="thin">
        <color rgb="FFE8CADF"/>
      </right>
      <top style="thin">
        <color rgb="FFE8CADF"/>
      </top>
      <bottom style="thin">
        <color rgb="FFE8CADF"/>
      </bottom>
      <diagonal/>
    </border>
    <border>
      <left style="thin">
        <color rgb="FFE8CADF"/>
      </left>
      <right style="medium">
        <color indexed="64"/>
      </right>
      <top style="thin">
        <color rgb="FFE8CADF"/>
      </top>
      <bottom style="thin">
        <color rgb="FFE8CADF"/>
      </bottom>
      <diagonal/>
    </border>
    <border>
      <left style="medium">
        <color indexed="64"/>
      </left>
      <right style="thin">
        <color rgb="FFE8CADF"/>
      </right>
      <top style="thin">
        <color rgb="FFE8CADF"/>
      </top>
      <bottom style="medium">
        <color indexed="64"/>
      </bottom>
      <diagonal/>
    </border>
    <border>
      <left style="thin">
        <color rgb="FFE8CADF"/>
      </left>
      <right style="medium">
        <color indexed="64"/>
      </right>
      <top style="thin">
        <color rgb="FFE8CADF"/>
      </top>
      <bottom style="medium">
        <color indexed="64"/>
      </bottom>
      <diagonal/>
    </border>
  </borders>
  <cellStyleXfs count="14">
    <xf numFmtId="0" fontId="0" fillId="0" borderId="0"/>
    <xf numFmtId="9" fontId="4" fillId="0" borderId="0" applyFont="0" applyFill="0" applyBorder="0" applyAlignment="0" applyProtection="0"/>
    <xf numFmtId="0" fontId="5" fillId="0" borderId="1"/>
    <xf numFmtId="166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1"/>
    <xf numFmtId="9" fontId="3" fillId="0" borderId="1" applyFont="0" applyFill="0" applyBorder="0" applyAlignment="0" applyProtection="0"/>
    <xf numFmtId="0" fontId="2" fillId="0" borderId="1"/>
    <xf numFmtId="9" fontId="2" fillId="0" borderId="1" applyFont="0" applyFill="0" applyBorder="0" applyAlignment="0" applyProtection="0"/>
    <xf numFmtId="0" fontId="1" fillId="0" borderId="1"/>
    <xf numFmtId="9" fontId="1" fillId="0" borderId="1" applyFont="0" applyFill="0" applyBorder="0" applyAlignment="0" applyProtection="0"/>
    <xf numFmtId="0" fontId="40" fillId="9" borderId="1" applyNumberFormat="0" applyBorder="0" applyAlignment="0" applyProtection="0"/>
  </cellStyleXfs>
  <cellXfs count="139">
    <xf numFmtId="0" fontId="0" fillId="0" borderId="0" xfId="0" applyFont="1" applyAlignment="1"/>
    <xf numFmtId="0" fontId="8" fillId="2" borderId="2" xfId="2" applyFont="1" applyFill="1" applyBorder="1"/>
    <xf numFmtId="0" fontId="8" fillId="2" borderId="2" xfId="2" applyFont="1" applyFill="1" applyBorder="1" applyAlignment="1">
      <alignment horizontal="right"/>
    </xf>
    <xf numFmtId="0" fontId="9" fillId="2" borderId="1" xfId="2" applyFont="1" applyFill="1"/>
    <xf numFmtId="0" fontId="8" fillId="2" borderId="1" xfId="2" applyFont="1" applyFill="1" applyBorder="1"/>
    <xf numFmtId="0" fontId="8" fillId="2" borderId="1" xfId="2" applyFont="1" applyFill="1" applyBorder="1" applyAlignment="1">
      <alignment horizontal="right"/>
    </xf>
    <xf numFmtId="0" fontId="8" fillId="2" borderId="1" xfId="2" applyFont="1" applyFill="1"/>
    <xf numFmtId="167" fontId="8" fillId="2" borderId="1" xfId="2" applyNumberFormat="1" applyFont="1" applyFill="1" applyAlignment="1">
      <alignment horizontal="right"/>
    </xf>
    <xf numFmtId="167" fontId="9" fillId="2" borderId="1" xfId="2" applyNumberFormat="1" applyFont="1" applyFill="1"/>
    <xf numFmtId="167" fontId="8" fillId="2" borderId="1" xfId="2" applyNumberFormat="1" applyFont="1" applyFill="1"/>
    <xf numFmtId="167" fontId="8" fillId="2" borderId="2" xfId="2" applyNumberFormat="1" applyFont="1" applyFill="1" applyBorder="1"/>
    <xf numFmtId="0" fontId="9" fillId="2" borderId="1" xfId="2" applyFont="1" applyFill="1" applyAlignment="1">
      <alignment horizontal="right"/>
    </xf>
    <xf numFmtId="9" fontId="9" fillId="2" borderId="1" xfId="1" applyFont="1" applyFill="1" applyBorder="1"/>
    <xf numFmtId="167" fontId="10" fillId="2" borderId="1" xfId="2" applyNumberFormat="1" applyFont="1" applyFill="1"/>
    <xf numFmtId="167" fontId="9" fillId="2" borderId="1" xfId="1" applyNumberFormat="1" applyFont="1" applyFill="1" applyBorder="1"/>
    <xf numFmtId="167" fontId="11" fillId="2" borderId="1" xfId="2" applyNumberFormat="1" applyFont="1" applyFill="1"/>
    <xf numFmtId="0" fontId="8" fillId="2" borderId="1" xfId="2" applyFont="1" applyFill="1" applyAlignment="1"/>
    <xf numFmtId="0" fontId="8" fillId="2" borderId="2" xfId="2" applyFont="1" applyFill="1" applyBorder="1" applyAlignment="1"/>
    <xf numFmtId="166" fontId="9" fillId="2" borderId="1" xfId="3" applyFont="1" applyFill="1" applyBorder="1"/>
    <xf numFmtId="167" fontId="8" fillId="2" borderId="1" xfId="2" applyNumberFormat="1" applyFont="1" applyFill="1" applyBorder="1"/>
    <xf numFmtId="0" fontId="8" fillId="2" borderId="1" xfId="2" applyFont="1" applyFill="1" applyBorder="1" applyAlignment="1"/>
    <xf numFmtId="0" fontId="7" fillId="0" borderId="0" xfId="0" applyFont="1" applyAlignment="1"/>
    <xf numFmtId="166" fontId="9" fillId="2" borderId="1" xfId="2" applyNumberFormat="1" applyFont="1" applyFill="1"/>
    <xf numFmtId="0" fontId="7" fillId="0" borderId="5" xfId="0" applyFont="1" applyBorder="1" applyAlignment="1"/>
    <xf numFmtId="0" fontId="7" fillId="0" borderId="1" xfId="0" applyFont="1" applyBorder="1" applyAlignment="1"/>
    <xf numFmtId="0" fontId="7" fillId="0" borderId="6" xfId="0" applyFont="1" applyBorder="1" applyAlignment="1"/>
    <xf numFmtId="166" fontId="10" fillId="3" borderId="1" xfId="2" applyNumberFormat="1" applyFont="1" applyFill="1"/>
    <xf numFmtId="167" fontId="10" fillId="3" borderId="1" xfId="2" applyNumberFormat="1" applyFont="1" applyFill="1"/>
    <xf numFmtId="0" fontId="9" fillId="2" borderId="10" xfId="2" applyFont="1" applyFill="1" applyBorder="1"/>
    <xf numFmtId="168" fontId="8" fillId="3" borderId="12" xfId="2" applyNumberFormat="1" applyFont="1" applyFill="1" applyBorder="1"/>
    <xf numFmtId="169" fontId="8" fillId="2" borderId="1" xfId="6" applyNumberFormat="1" applyFont="1" applyFill="1" applyBorder="1" applyAlignment="1">
      <alignment horizontal="right"/>
    </xf>
    <xf numFmtId="0" fontId="9" fillId="2" borderId="3" xfId="2" applyFont="1" applyFill="1" applyBorder="1"/>
    <xf numFmtId="9" fontId="17" fillId="3" borderId="4" xfId="2" applyNumberFormat="1" applyFont="1" applyFill="1" applyBorder="1"/>
    <xf numFmtId="0" fontId="17" fillId="3" borderId="12" xfId="2" applyFont="1" applyFill="1" applyBorder="1"/>
    <xf numFmtId="9" fontId="17" fillId="3" borderId="12" xfId="1" applyFont="1" applyFill="1" applyBorder="1"/>
    <xf numFmtId="164" fontId="8" fillId="3" borderId="12" xfId="5" applyFont="1" applyFill="1" applyBorder="1"/>
    <xf numFmtId="0" fontId="8" fillId="4" borderId="2" xfId="2" applyFont="1" applyFill="1" applyBorder="1"/>
    <xf numFmtId="167" fontId="8" fillId="4" borderId="2" xfId="2" applyNumberFormat="1" applyFont="1" applyFill="1" applyBorder="1"/>
    <xf numFmtId="168" fontId="8" fillId="4" borderId="2" xfId="2" applyNumberFormat="1" applyFont="1" applyFill="1" applyBorder="1"/>
    <xf numFmtId="10" fontId="11" fillId="0" borderId="1" xfId="1" applyNumberFormat="1" applyFont="1" applyFill="1" applyBorder="1"/>
    <xf numFmtId="169" fontId="8" fillId="2" borderId="1" xfId="2" applyNumberFormat="1" applyFont="1" applyFill="1" applyBorder="1"/>
    <xf numFmtId="10" fontId="18" fillId="3" borderId="1" xfId="1" applyNumberFormat="1" applyFont="1" applyFill="1" applyBorder="1"/>
    <xf numFmtId="0" fontId="17" fillId="2" borderId="1" xfId="2" applyFont="1" applyFill="1"/>
    <xf numFmtId="4" fontId="17" fillId="2" borderId="1" xfId="2" applyNumberFormat="1" applyFont="1" applyFill="1"/>
    <xf numFmtId="10" fontId="9" fillId="2" borderId="1" xfId="1" applyNumberFormat="1" applyFont="1" applyFill="1" applyBorder="1"/>
    <xf numFmtId="0" fontId="22" fillId="2" borderId="1" xfId="2" applyFont="1" applyFill="1"/>
    <xf numFmtId="0" fontId="23" fillId="3" borderId="13" xfId="2" applyFont="1" applyFill="1" applyBorder="1"/>
    <xf numFmtId="168" fontId="24" fillId="3" borderId="14" xfId="2" applyNumberFormat="1" applyFont="1" applyFill="1" applyBorder="1"/>
    <xf numFmtId="0" fontId="24" fillId="2" borderId="1" xfId="2" applyFont="1" applyFill="1" applyAlignment="1"/>
    <xf numFmtId="0" fontId="24" fillId="2" borderId="2" xfId="2" applyFont="1" applyFill="1" applyBorder="1" applyAlignment="1">
      <alignment horizontal="left"/>
    </xf>
    <xf numFmtId="0" fontId="24" fillId="2" borderId="2" xfId="2" applyFont="1" applyFill="1" applyBorder="1"/>
    <xf numFmtId="0" fontId="24" fillId="2" borderId="2" xfId="2" applyFont="1" applyFill="1" applyBorder="1" applyAlignment="1">
      <alignment horizontal="right"/>
    </xf>
    <xf numFmtId="0" fontId="24" fillId="2" borderId="1" xfId="2" applyFont="1" applyFill="1" applyAlignment="1">
      <alignment horizontal="center" vertical="center"/>
    </xf>
    <xf numFmtId="0" fontId="24" fillId="2" borderId="1" xfId="2" applyFont="1" applyFill="1" applyBorder="1" applyAlignment="1"/>
    <xf numFmtId="0" fontId="24" fillId="2" borderId="1" xfId="2" applyFont="1" applyFill="1" applyBorder="1"/>
    <xf numFmtId="0" fontId="24" fillId="2" borderId="1" xfId="2" applyFont="1" applyFill="1" applyBorder="1" applyAlignment="1">
      <alignment horizontal="right"/>
    </xf>
    <xf numFmtId="168" fontId="24" fillId="2" borderId="2" xfId="2" applyNumberFormat="1" applyFont="1" applyFill="1" applyBorder="1"/>
    <xf numFmtId="0" fontId="25" fillId="2" borderId="1" xfId="2" applyFont="1" applyFill="1" applyAlignment="1">
      <alignment horizontal="right"/>
    </xf>
    <xf numFmtId="168" fontId="22" fillId="2" borderId="1" xfId="2" applyNumberFormat="1" applyFont="1" applyFill="1"/>
    <xf numFmtId="168" fontId="26" fillId="3" borderId="1" xfId="2" applyNumberFormat="1" applyFont="1" applyFill="1"/>
    <xf numFmtId="0" fontId="22" fillId="3" borderId="1" xfId="2" applyFont="1" applyFill="1"/>
    <xf numFmtId="168" fontId="22" fillId="2" borderId="1" xfId="2" applyNumberFormat="1" applyFont="1" applyFill="1" applyAlignment="1">
      <alignment horizontal="right"/>
    </xf>
    <xf numFmtId="168" fontId="25" fillId="2" borderId="1" xfId="2" applyNumberFormat="1" applyFont="1" applyFill="1"/>
    <xf numFmtId="168" fontId="25" fillId="2" borderId="1" xfId="2" applyNumberFormat="1" applyFont="1" applyFill="1" applyAlignment="1">
      <alignment horizontal="right"/>
    </xf>
    <xf numFmtId="0" fontId="24" fillId="2" borderId="1" xfId="2" applyFont="1" applyFill="1"/>
    <xf numFmtId="168" fontId="24" fillId="2" borderId="1" xfId="2" applyNumberFormat="1" applyFont="1" applyFill="1"/>
    <xf numFmtId="167" fontId="24" fillId="2" borderId="2" xfId="2" applyNumberFormat="1" applyFont="1" applyFill="1" applyBorder="1"/>
    <xf numFmtId="9" fontId="22" fillId="2" borderId="1" xfId="1" applyFont="1" applyFill="1" applyBorder="1"/>
    <xf numFmtId="9" fontId="24" fillId="2" borderId="1" xfId="1" applyFont="1" applyFill="1" applyBorder="1"/>
    <xf numFmtId="0" fontId="19" fillId="2" borderId="1" xfId="2" applyFont="1" applyFill="1"/>
    <xf numFmtId="0" fontId="29" fillId="2" borderId="1" xfId="2" applyFont="1" applyFill="1"/>
    <xf numFmtId="0" fontId="21" fillId="2" borderId="1" xfId="2" applyFont="1" applyFill="1"/>
    <xf numFmtId="0" fontId="30" fillId="2" borderId="1" xfId="2" applyFont="1" applyFill="1"/>
    <xf numFmtId="167" fontId="19" fillId="2" borderId="1" xfId="2" applyNumberFormat="1" applyFont="1" applyFill="1"/>
    <xf numFmtId="0" fontId="31" fillId="6" borderId="19" xfId="2" applyFont="1" applyFill="1" applyBorder="1" applyAlignment="1">
      <alignment horizontal="center" vertical="center"/>
    </xf>
    <xf numFmtId="168" fontId="28" fillId="2" borderId="20" xfId="2" applyNumberFormat="1" applyFont="1" applyFill="1" applyBorder="1" applyAlignment="1">
      <alignment horizontal="center" vertical="center"/>
    </xf>
    <xf numFmtId="168" fontId="28" fillId="2" borderId="21" xfId="2" applyNumberFormat="1" applyFont="1" applyFill="1" applyBorder="1"/>
    <xf numFmtId="9" fontId="28" fillId="2" borderId="22" xfId="2" applyNumberFormat="1" applyFont="1" applyFill="1" applyBorder="1" applyAlignment="1">
      <alignment horizontal="center" vertical="center"/>
    </xf>
    <xf numFmtId="0" fontId="28" fillId="0" borderId="0" xfId="0" applyFont="1" applyAlignment="1"/>
    <xf numFmtId="0" fontId="27" fillId="0" borderId="2" xfId="0" applyFont="1" applyBorder="1" applyAlignment="1"/>
    <xf numFmtId="0" fontId="27" fillId="0" borderId="10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168" fontId="34" fillId="3" borderId="10" xfId="2" applyNumberFormat="1" applyFont="1" applyFill="1" applyBorder="1"/>
    <xf numFmtId="168" fontId="34" fillId="3" borderId="17" xfId="2" applyNumberFormat="1" applyFont="1" applyFill="1" applyBorder="1"/>
    <xf numFmtId="0" fontId="34" fillId="2" borderId="1" xfId="2" applyFont="1" applyFill="1" applyBorder="1" applyAlignment="1"/>
    <xf numFmtId="10" fontId="35" fillId="0" borderId="0" xfId="1" applyNumberFormat="1" applyFont="1" applyAlignment="1"/>
    <xf numFmtId="170" fontId="34" fillId="2" borderId="1" xfId="2" applyNumberFormat="1" applyFont="1" applyFill="1" applyBorder="1"/>
    <xf numFmtId="164" fontId="34" fillId="3" borderId="10" xfId="5" applyFont="1" applyFill="1" applyBorder="1"/>
    <xf numFmtId="164" fontId="34" fillId="3" borderId="17" xfId="5" applyFont="1" applyFill="1" applyBorder="1"/>
    <xf numFmtId="9" fontId="34" fillId="3" borderId="3" xfId="2" applyNumberFormat="1" applyFont="1" applyFill="1" applyBorder="1"/>
    <xf numFmtId="9" fontId="34" fillId="3" borderId="18" xfId="2" applyNumberFormat="1" applyFont="1" applyFill="1" applyBorder="1"/>
    <xf numFmtId="0" fontId="34" fillId="3" borderId="10" xfId="2" applyFont="1" applyFill="1" applyBorder="1"/>
    <xf numFmtId="0" fontId="34" fillId="3" borderId="17" xfId="2" applyFont="1" applyFill="1" applyBorder="1"/>
    <xf numFmtId="170" fontId="28" fillId="0" borderId="0" xfId="0" applyNumberFormat="1" applyFont="1" applyAlignment="1"/>
    <xf numFmtId="9" fontId="34" fillId="3" borderId="10" xfId="1" applyFont="1" applyFill="1" applyBorder="1"/>
    <xf numFmtId="9" fontId="34" fillId="3" borderId="17" xfId="1" applyFont="1" applyFill="1" applyBorder="1"/>
    <xf numFmtId="167" fontId="27" fillId="2" borderId="2" xfId="2" applyNumberFormat="1" applyFont="1" applyFill="1" applyBorder="1"/>
    <xf numFmtId="170" fontId="27" fillId="0" borderId="2" xfId="0" applyNumberFormat="1" applyFont="1" applyBorder="1" applyAlignment="1"/>
    <xf numFmtId="166" fontId="27" fillId="0" borderId="2" xfId="3" applyFont="1" applyBorder="1" applyAlignment="1"/>
    <xf numFmtId="166" fontId="28" fillId="0" borderId="0" xfId="3" applyFont="1" applyAlignment="1"/>
    <xf numFmtId="0" fontId="27" fillId="2" borderId="2" xfId="2" applyFont="1" applyFill="1" applyBorder="1" applyAlignment="1"/>
    <xf numFmtId="0" fontId="28" fillId="0" borderId="2" xfId="0" applyFont="1" applyBorder="1" applyAlignment="1"/>
    <xf numFmtId="0" fontId="28" fillId="2" borderId="1" xfId="2" applyFont="1" applyFill="1"/>
    <xf numFmtId="166" fontId="36" fillId="3" borderId="0" xfId="3" applyFont="1" applyFill="1" applyAlignment="1"/>
    <xf numFmtId="9" fontId="28" fillId="0" borderId="0" xfId="1" applyFont="1" applyAlignment="1"/>
    <xf numFmtId="166" fontId="37" fillId="0" borderId="0" xfId="3" applyFont="1" applyAlignment="1"/>
    <xf numFmtId="0" fontId="33" fillId="2" borderId="1" xfId="2" applyFont="1" applyFill="1"/>
    <xf numFmtId="0" fontId="27" fillId="2" borderId="2" xfId="2" applyFont="1" applyFill="1" applyBorder="1"/>
    <xf numFmtId="0" fontId="38" fillId="7" borderId="17" xfId="2" applyFont="1" applyFill="1" applyBorder="1" applyAlignment="1">
      <alignment horizontal="center" vertical="center"/>
    </xf>
    <xf numFmtId="168" fontId="25" fillId="2" borderId="17" xfId="2" applyNumberFormat="1" applyFont="1" applyFill="1" applyBorder="1" applyAlignment="1">
      <alignment horizontal="right"/>
    </xf>
    <xf numFmtId="0" fontId="28" fillId="8" borderId="0" xfId="0" applyFont="1" applyFill="1" applyAlignment="1">
      <alignment horizontal="center"/>
    </xf>
    <xf numFmtId="10" fontId="9" fillId="2" borderId="10" xfId="2" applyNumberFormat="1" applyFont="1" applyFill="1" applyBorder="1"/>
    <xf numFmtId="0" fontId="9" fillId="8" borderId="12" xfId="2" applyFont="1" applyFill="1" applyBorder="1"/>
    <xf numFmtId="0" fontId="27" fillId="0" borderId="2" xfId="0" applyFont="1" applyBorder="1" applyAlignment="1">
      <alignment horizontal="center"/>
    </xf>
    <xf numFmtId="0" fontId="20" fillId="5" borderId="23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right" vertical="center"/>
    </xf>
    <xf numFmtId="168" fontId="24" fillId="2" borderId="1" xfId="2" applyNumberFormat="1" applyFont="1" applyFill="1" applyBorder="1"/>
    <xf numFmtId="0" fontId="28" fillId="0" borderId="1" xfId="0" applyFont="1" applyBorder="1" applyAlignment="1"/>
    <xf numFmtId="0" fontId="27" fillId="6" borderId="26" xfId="0" applyFont="1" applyFill="1" applyBorder="1" applyAlignment="1">
      <alignment horizontal="center" vertical="center"/>
    </xf>
    <xf numFmtId="0" fontId="27" fillId="6" borderId="27" xfId="0" applyFont="1" applyFill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9" fontId="28" fillId="0" borderId="27" xfId="1" applyFont="1" applyBorder="1" applyAlignment="1">
      <alignment horizontal="center" vertical="center"/>
    </xf>
    <xf numFmtId="0" fontId="32" fillId="5" borderId="28" xfId="0" applyFont="1" applyFill="1" applyBorder="1" applyAlignment="1">
      <alignment horizontal="center" vertical="center"/>
    </xf>
    <xf numFmtId="9" fontId="32" fillId="5" borderId="29" xfId="0" applyNumberFormat="1" applyFont="1" applyFill="1" applyBorder="1" applyAlignment="1">
      <alignment horizontal="center" vertical="center"/>
    </xf>
    <xf numFmtId="164" fontId="9" fillId="2" borderId="1" xfId="5" applyFont="1" applyFill="1" applyBorder="1"/>
    <xf numFmtId="0" fontId="14" fillId="0" borderId="7" xfId="4" applyFont="1" applyBorder="1" applyAlignment="1">
      <alignment horizontal="center" vertical="center"/>
    </xf>
    <xf numFmtId="0" fontId="14" fillId="0" borderId="9" xfId="4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4" fillId="0" borderId="3" xfId="4" applyFont="1" applyBorder="1" applyAlignment="1">
      <alignment horizontal="center" vertical="center"/>
    </xf>
    <xf numFmtId="0" fontId="14" fillId="0" borderId="16" xfId="4" applyFont="1" applyBorder="1" applyAlignment="1">
      <alignment horizontal="center" vertical="center"/>
    </xf>
    <xf numFmtId="0" fontId="14" fillId="0" borderId="8" xfId="4" applyFont="1" applyBorder="1" applyAlignment="1">
      <alignment horizontal="center" vertical="center"/>
    </xf>
    <xf numFmtId="0" fontId="14" fillId="0" borderId="4" xfId="4" applyFont="1" applyBorder="1" applyAlignment="1">
      <alignment horizontal="center" vertical="center"/>
    </xf>
    <xf numFmtId="0" fontId="32" fillId="5" borderId="24" xfId="0" applyFont="1" applyFill="1" applyBorder="1" applyAlignment="1">
      <alignment horizontal="center" vertical="center"/>
    </xf>
    <xf numFmtId="0" fontId="32" fillId="5" borderId="25" xfId="0" applyFont="1" applyFill="1" applyBorder="1" applyAlignment="1">
      <alignment horizontal="center" vertical="center"/>
    </xf>
  </cellXfs>
  <cellStyles count="14">
    <cellStyle name="Comma [0]" xfId="5" builtinId="6"/>
    <cellStyle name="Currency" xfId="3" builtinId="4"/>
    <cellStyle name="Currency [0]" xfId="6" builtinId="7"/>
    <cellStyle name="Énfasis1 2" xfId="13" xr:uid="{5CE834BD-C32B-422F-AC83-11AD0E830D69}"/>
    <cellStyle name="Hyperlink" xfId="4" builtinId="8"/>
    <cellStyle name="Normal" xfId="0" builtinId="0"/>
    <cellStyle name="Normal 2" xfId="7" xr:uid="{466CF2D7-DEF1-48CC-BED2-FA7997561979}"/>
    <cellStyle name="Normal 3" xfId="9" xr:uid="{2D3AC328-C0D5-4562-86AA-B47F6876F385}"/>
    <cellStyle name="Normal 3 2" xfId="11" xr:uid="{AC03B8B6-33AC-4622-84A3-AA9D920AD52E}"/>
    <cellStyle name="Normale 2" xfId="2" xr:uid="{00000000-0005-0000-0000-000002000000}"/>
    <cellStyle name="Percent" xfId="1" builtinId="5"/>
    <cellStyle name="Porcentaje 2" xfId="8" xr:uid="{FCF100D8-5A71-4E1A-9948-85C84D72BD39}"/>
    <cellStyle name="Porcentaje 3" xfId="10" xr:uid="{0F0C28A8-2F12-467E-919E-EECFF234591D}"/>
    <cellStyle name="Porcentaje 3 2" xfId="12" xr:uid="{90F3E884-F95B-4E2D-9DF2-1E9AD173294B}"/>
  </cellStyles>
  <dxfs count="0"/>
  <tableStyles count="0" defaultTableStyle="TableStyleMedium2" defaultPivotStyle="PivotStyleLight16"/>
  <colors>
    <mruColors>
      <color rgb="FFB75C9E"/>
      <color rgb="FFC7EFE9"/>
      <color rgb="FFE8CA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Flusso di cassa 2019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'Flusso di cassa'!$B$16</c:f>
              <c:strCache>
                <c:ptCount val="1"/>
                <c:pt idx="0">
                  <c:v>Burn rate</c:v>
                </c:pt>
              </c:strCache>
            </c:strRef>
          </c:tx>
          <c:marker>
            <c:symbol val="none"/>
          </c:marker>
          <c:cat>
            <c:strRef>
              <c:f>'Flusso di cassa'!$D$4:$O$4</c:f>
              <c:strCache>
                <c:ptCount val="12"/>
                <c:pt idx="0">
                  <c:v>M1</c:v>
                </c:pt>
                <c:pt idx="1">
                  <c:v>M2</c:v>
                </c:pt>
                <c:pt idx="2">
                  <c:v>M3</c:v>
                </c:pt>
                <c:pt idx="3">
                  <c:v>M4</c:v>
                </c:pt>
                <c:pt idx="4">
                  <c:v>M5</c:v>
                </c:pt>
                <c:pt idx="5">
                  <c:v>M6</c:v>
                </c:pt>
                <c:pt idx="6">
                  <c:v>M7</c:v>
                </c:pt>
                <c:pt idx="7">
                  <c:v>M8</c:v>
                </c:pt>
                <c:pt idx="8">
                  <c:v>M9</c:v>
                </c:pt>
                <c:pt idx="9">
                  <c:v>M10</c:v>
                </c:pt>
                <c:pt idx="10">
                  <c:v>M11</c:v>
                </c:pt>
                <c:pt idx="11">
                  <c:v>M12</c:v>
                </c:pt>
              </c:strCache>
            </c:strRef>
          </c:cat>
          <c:val>
            <c:numRef>
              <c:f>'Flusso di cassa'!$D$16:$O$16</c:f>
              <c:numCache>
                <c:formatCode>#,##0\ "€"</c:formatCode>
                <c:ptCount val="12"/>
                <c:pt idx="0">
                  <c:v>-700</c:v>
                </c:pt>
                <c:pt idx="1">
                  <c:v>-700</c:v>
                </c:pt>
                <c:pt idx="2">
                  <c:v>-700</c:v>
                </c:pt>
                <c:pt idx="3">
                  <c:v>-700</c:v>
                </c:pt>
                <c:pt idx="4">
                  <c:v>-700</c:v>
                </c:pt>
                <c:pt idx="5">
                  <c:v>-700</c:v>
                </c:pt>
                <c:pt idx="6">
                  <c:v>-750</c:v>
                </c:pt>
                <c:pt idx="7">
                  <c:v>-750</c:v>
                </c:pt>
                <c:pt idx="8">
                  <c:v>-750</c:v>
                </c:pt>
                <c:pt idx="9">
                  <c:v>-750</c:v>
                </c:pt>
                <c:pt idx="10">
                  <c:v>-750</c:v>
                </c:pt>
                <c:pt idx="11">
                  <c:v>-750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C-43C7-B7DC-C308CD94B645}"/>
            </c:ext>
          </c:extLst>
        </c:ser>
        <c:ser>
          <c:idx val="1"/>
          <c:order val="1"/>
          <c:tx>
            <c:strRef>
              <c:f>'Flusso di cassa'!$B$17</c:f>
              <c:strCache>
                <c:ptCount val="1"/>
                <c:pt idx="0">
                  <c:v>Cash flow</c:v>
                </c:pt>
              </c:strCache>
            </c:strRef>
          </c:tx>
          <c:marker>
            <c:symbol val="none"/>
          </c:marker>
          <c:cat>
            <c:strRef>
              <c:f>'Flusso di cassa'!$D$4:$O$4</c:f>
              <c:strCache>
                <c:ptCount val="12"/>
                <c:pt idx="0">
                  <c:v>M1</c:v>
                </c:pt>
                <c:pt idx="1">
                  <c:v>M2</c:v>
                </c:pt>
                <c:pt idx="2">
                  <c:v>M3</c:v>
                </c:pt>
                <c:pt idx="3">
                  <c:v>M4</c:v>
                </c:pt>
                <c:pt idx="4">
                  <c:v>M5</c:v>
                </c:pt>
                <c:pt idx="5">
                  <c:v>M6</c:v>
                </c:pt>
                <c:pt idx="6">
                  <c:v>M7</c:v>
                </c:pt>
                <c:pt idx="7">
                  <c:v>M8</c:v>
                </c:pt>
                <c:pt idx="8">
                  <c:v>M9</c:v>
                </c:pt>
                <c:pt idx="9">
                  <c:v>M10</c:v>
                </c:pt>
                <c:pt idx="10">
                  <c:v>M11</c:v>
                </c:pt>
                <c:pt idx="11">
                  <c:v>M12</c:v>
                </c:pt>
              </c:strCache>
            </c:strRef>
          </c:cat>
          <c:val>
            <c:numRef>
              <c:f>'Flusso di cassa'!$D$17:$O$17</c:f>
              <c:numCache>
                <c:formatCode>#,##0\ "€"</c:formatCode>
                <c:ptCount val="12"/>
                <c:pt idx="0">
                  <c:v>27300</c:v>
                </c:pt>
                <c:pt idx="1">
                  <c:v>27300</c:v>
                </c:pt>
                <c:pt idx="2">
                  <c:v>27300</c:v>
                </c:pt>
                <c:pt idx="3">
                  <c:v>27300</c:v>
                </c:pt>
                <c:pt idx="4">
                  <c:v>27300</c:v>
                </c:pt>
                <c:pt idx="5">
                  <c:v>27300</c:v>
                </c:pt>
                <c:pt idx="6">
                  <c:v>29250</c:v>
                </c:pt>
                <c:pt idx="7">
                  <c:v>29250</c:v>
                </c:pt>
                <c:pt idx="8">
                  <c:v>29250</c:v>
                </c:pt>
                <c:pt idx="9">
                  <c:v>29250</c:v>
                </c:pt>
                <c:pt idx="10">
                  <c:v>29250</c:v>
                </c:pt>
                <c:pt idx="11">
                  <c:v>29250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0C-43C7-B7DC-C308CD94B645}"/>
            </c:ext>
          </c:extLst>
        </c:ser>
        <c:ser>
          <c:idx val="2"/>
          <c:order val="2"/>
          <c:tx>
            <c:strRef>
              <c:f>'Flusso di cassa'!$B$18</c:f>
              <c:strCache>
                <c:ptCount val="1"/>
                <c:pt idx="0">
                  <c:v>Cumulative Cash Flow</c:v>
                </c:pt>
              </c:strCache>
            </c:strRef>
          </c:tx>
          <c:marker>
            <c:symbol val="none"/>
          </c:marker>
          <c:cat>
            <c:strRef>
              <c:f>'Flusso di cassa'!$D$4:$O$4</c:f>
              <c:strCache>
                <c:ptCount val="12"/>
                <c:pt idx="0">
                  <c:v>M1</c:v>
                </c:pt>
                <c:pt idx="1">
                  <c:v>M2</c:v>
                </c:pt>
                <c:pt idx="2">
                  <c:v>M3</c:v>
                </c:pt>
                <c:pt idx="3">
                  <c:v>M4</c:v>
                </c:pt>
                <c:pt idx="4">
                  <c:v>M5</c:v>
                </c:pt>
                <c:pt idx="5">
                  <c:v>M6</c:v>
                </c:pt>
                <c:pt idx="6">
                  <c:v>M7</c:v>
                </c:pt>
                <c:pt idx="7">
                  <c:v>M8</c:v>
                </c:pt>
                <c:pt idx="8">
                  <c:v>M9</c:v>
                </c:pt>
                <c:pt idx="9">
                  <c:v>M10</c:v>
                </c:pt>
                <c:pt idx="10">
                  <c:v>M11</c:v>
                </c:pt>
                <c:pt idx="11">
                  <c:v>M12</c:v>
                </c:pt>
              </c:strCache>
            </c:strRef>
          </c:cat>
          <c:val>
            <c:numRef>
              <c:f>'Flusso di cassa'!$D$18:$O$18</c:f>
              <c:numCache>
                <c:formatCode>#,##0\ "€"</c:formatCode>
                <c:ptCount val="12"/>
                <c:pt idx="0">
                  <c:v>27300</c:v>
                </c:pt>
                <c:pt idx="1">
                  <c:v>54600</c:v>
                </c:pt>
                <c:pt idx="2">
                  <c:v>81900</c:v>
                </c:pt>
                <c:pt idx="3">
                  <c:v>109200</c:v>
                </c:pt>
                <c:pt idx="4">
                  <c:v>136500</c:v>
                </c:pt>
                <c:pt idx="5">
                  <c:v>163800</c:v>
                </c:pt>
                <c:pt idx="6">
                  <c:v>193050</c:v>
                </c:pt>
                <c:pt idx="7">
                  <c:v>222300</c:v>
                </c:pt>
                <c:pt idx="8">
                  <c:v>251550</c:v>
                </c:pt>
                <c:pt idx="9">
                  <c:v>280800</c:v>
                </c:pt>
                <c:pt idx="10">
                  <c:v>310050</c:v>
                </c:pt>
                <c:pt idx="11">
                  <c:v>339300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0C-43C7-B7DC-C308CD94B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364928"/>
        <c:axId val="196374912"/>
      </c:lineChart>
      <c:catAx>
        <c:axId val="196364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6374912"/>
        <c:crosses val="autoZero"/>
        <c:auto val="1"/>
        <c:lblAlgn val="ctr"/>
        <c:lblOffset val="100"/>
        <c:noMultiLvlLbl val="0"/>
      </c:catAx>
      <c:valAx>
        <c:axId val="196374912"/>
        <c:scaling>
          <c:orientation val="minMax"/>
        </c:scaling>
        <c:delete val="0"/>
        <c:axPos val="l"/>
        <c:majorGridlines/>
        <c:numFmt formatCode="#,##0\ &quot;€&quot;" sourceLinked="1"/>
        <c:majorTickMark val="out"/>
        <c:minorTickMark val="none"/>
        <c:tickLblPos val="nextTo"/>
        <c:crossAx val="1963649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>
          <a:latin typeface="Quattrocento Sans" panose="020B05020500000200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746125</xdr:colOff>
      <xdr:row>2</xdr:row>
      <xdr:rowOff>86462</xdr:rowOff>
    </xdr:from>
    <xdr:to>
      <xdr:col>3</xdr:col>
      <xdr:colOff>2476500</xdr:colOff>
      <xdr:row>2</xdr:row>
      <xdr:rowOff>1555749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25C342-7130-4AD6-9061-3E27AE581C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66" t="38416" r="66198" b="47042"/>
        <a:stretch/>
      </xdr:blipFill>
      <xdr:spPr>
        <a:xfrm>
          <a:off x="6556375" y="1261212"/>
          <a:ext cx="4714875" cy="1469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423398</xdr:colOff>
      <xdr:row>25</xdr:row>
      <xdr:rowOff>82764</xdr:rowOff>
    </xdr:from>
    <xdr:to>
      <xdr:col>7</xdr:col>
      <xdr:colOff>744126</xdr:colOff>
      <xdr:row>48</xdr:row>
      <xdr:rowOff>107258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Users/Lily/Downloads/planeaci&#243;n%20estrat&#233;gica%20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ón"/>
      <sheetName val="Analisis estratégico"/>
      <sheetName val="Identificación de Imperativos"/>
      <sheetName val="Matriz de cumplimiento de imper"/>
      <sheetName val="Mapa Estratégico"/>
      <sheetName val="Modelo Canv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tabSelected="1" zoomScale="60" zoomScaleNormal="60" workbookViewId="0">
      <selection activeCell="E16" sqref="E16"/>
    </sheetView>
  </sheetViews>
  <sheetFormatPr baseColWidth="10" defaultColWidth="9" defaultRowHeight="16"/>
  <cols>
    <col min="1" max="1" width="37" style="21" customWidth="1"/>
    <col min="2" max="6" width="39.1640625" style="21" customWidth="1"/>
    <col min="7" max="16384" width="9" style="21"/>
  </cols>
  <sheetData>
    <row r="1" spans="1:6" ht="17" thickBot="1"/>
    <row r="2" spans="1:6" ht="76.5" customHeight="1" thickBot="1">
      <c r="B2" s="127" t="s">
        <v>104</v>
      </c>
      <c r="C2" s="128"/>
      <c r="D2" s="128"/>
      <c r="E2" s="129"/>
    </row>
    <row r="3" spans="1:6" ht="140.25" customHeight="1" thickBot="1">
      <c r="B3" s="23"/>
      <c r="C3" s="24"/>
      <c r="D3" s="24"/>
      <c r="E3" s="25"/>
    </row>
    <row r="4" spans="1:6" ht="61.5" customHeight="1" thickBot="1">
      <c r="B4" s="130" t="s">
        <v>65</v>
      </c>
      <c r="C4" s="131"/>
      <c r="D4" s="130" t="s">
        <v>66</v>
      </c>
      <c r="E4" s="132"/>
    </row>
    <row r="5" spans="1:6" ht="61.5" customHeight="1">
      <c r="A5" s="24"/>
      <c r="B5" s="133" t="s">
        <v>67</v>
      </c>
      <c r="C5" s="134"/>
      <c r="D5" s="133" t="s">
        <v>69</v>
      </c>
      <c r="E5" s="136"/>
      <c r="F5" s="24"/>
    </row>
    <row r="6" spans="1:6" ht="61.5" customHeight="1" thickBot="1">
      <c r="A6" s="24"/>
      <c r="B6" s="125" t="s">
        <v>68</v>
      </c>
      <c r="C6" s="135"/>
      <c r="D6" s="125" t="s">
        <v>70</v>
      </c>
      <c r="E6" s="126"/>
      <c r="F6" s="24"/>
    </row>
    <row r="7" spans="1:6">
      <c r="A7" s="24"/>
      <c r="B7" s="24"/>
      <c r="C7" s="24"/>
      <c r="D7" s="24"/>
      <c r="E7" s="24"/>
      <c r="F7" s="24"/>
    </row>
    <row r="8" spans="1:6">
      <c r="A8" s="24"/>
      <c r="B8" s="24"/>
      <c r="C8" s="24"/>
      <c r="D8" s="24"/>
      <c r="E8" s="24"/>
      <c r="F8" s="24"/>
    </row>
  </sheetData>
  <mergeCells count="7">
    <mergeCell ref="D6:E6"/>
    <mergeCell ref="B2:E2"/>
    <mergeCell ref="B4:C4"/>
    <mergeCell ref="D4:E4"/>
    <mergeCell ref="B5:C5"/>
    <mergeCell ref="B6:C6"/>
    <mergeCell ref="D5:E5"/>
  </mergeCells>
  <hyperlinks>
    <hyperlink ref="B5:C5" location="'Budget anno 1'!A1" display="Budget anno 1" xr:uid="{00000000-0004-0000-0000-000000000000}"/>
    <hyperlink ref="B6:C6" location="'Budget a tre anni'!A1" display="Budget a tre anni" xr:uid="{00000000-0004-0000-0000-000001000000}"/>
    <hyperlink ref="D5:E5" location="'Flusso di cassa'!A1" display="Flusso di cassa" xr:uid="{00000000-0004-0000-0000-000002000000}"/>
    <hyperlink ref="D6:E6" location="'Conto Economico'!A1" display="Conto Economico" xr:uid="{00000000-0004-0000-0000-000003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971"/>
  <sheetViews>
    <sheetView zoomScale="60" zoomScaleNormal="60" workbookViewId="0">
      <selection activeCell="B1" sqref="B1:B5"/>
    </sheetView>
  </sheetViews>
  <sheetFormatPr baseColWidth="10" defaultColWidth="11.1640625" defaultRowHeight="15" customHeight="1"/>
  <cols>
    <col min="1" max="1" width="7.6640625" style="3" customWidth="1"/>
    <col min="2" max="2" width="30" style="3" customWidth="1"/>
    <col min="3" max="3" width="9.33203125" style="3" bestFit="1" customWidth="1"/>
    <col min="4" max="4" width="16.1640625" style="3" customWidth="1"/>
    <col min="5" max="5" width="12.6640625" style="3" bestFit="1" customWidth="1"/>
    <col min="6" max="16" width="14.5" style="3" bestFit="1" customWidth="1"/>
    <col min="17" max="19" width="13.83203125" style="3" customWidth="1"/>
    <col min="20" max="28" width="7" style="3" customWidth="1"/>
    <col min="29" max="16384" width="11.1640625" style="3"/>
  </cols>
  <sheetData>
    <row r="1" spans="2:19" ht="15" customHeight="1" thickBot="1">
      <c r="B1" s="28" t="s">
        <v>101</v>
      </c>
      <c r="C1" s="29">
        <v>1000</v>
      </c>
    </row>
    <row r="2" spans="2:19" ht="15" customHeight="1" thickBot="1">
      <c r="B2" s="28" t="s">
        <v>102</v>
      </c>
      <c r="C2" s="35">
        <v>20</v>
      </c>
    </row>
    <row r="3" spans="2:19" ht="15" customHeight="1" thickBot="1">
      <c r="B3" s="31" t="s">
        <v>73</v>
      </c>
      <c r="C3" s="32">
        <v>0.1</v>
      </c>
    </row>
    <row r="4" spans="2:19" ht="15" customHeight="1" thickBot="1">
      <c r="B4" s="28" t="s">
        <v>103</v>
      </c>
      <c r="C4" s="33">
        <v>10</v>
      </c>
    </row>
    <row r="5" spans="2:19" ht="15" customHeight="1" thickBot="1">
      <c r="B5" s="28" t="s">
        <v>76</v>
      </c>
      <c r="C5" s="34">
        <v>0.5</v>
      </c>
    </row>
    <row r="7" spans="2:19" ht="13">
      <c r="B7" s="16" t="s">
        <v>71</v>
      </c>
      <c r="C7" s="16" t="s">
        <v>72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2:19" s="6" customFormat="1" ht="15.75" customHeight="1">
      <c r="B8" s="17" t="s">
        <v>52</v>
      </c>
      <c r="C8" s="1" t="s">
        <v>62</v>
      </c>
      <c r="D8" s="1" t="s">
        <v>0</v>
      </c>
      <c r="E8" s="2" t="s">
        <v>25</v>
      </c>
      <c r="F8" s="2" t="s">
        <v>26</v>
      </c>
      <c r="G8" s="2" t="s">
        <v>27</v>
      </c>
      <c r="H8" s="2" t="s">
        <v>28</v>
      </c>
      <c r="I8" s="2" t="s">
        <v>29</v>
      </c>
      <c r="J8" s="2" t="s">
        <v>30</v>
      </c>
      <c r="K8" s="2" t="s">
        <v>31</v>
      </c>
      <c r="L8" s="2" t="s">
        <v>32</v>
      </c>
      <c r="M8" s="2" t="s">
        <v>33</v>
      </c>
      <c r="N8" s="2" t="s">
        <v>34</v>
      </c>
      <c r="O8" s="2" t="s">
        <v>35</v>
      </c>
      <c r="P8" s="2" t="s">
        <v>36</v>
      </c>
      <c r="Q8" s="2" t="s">
        <v>97</v>
      </c>
      <c r="R8" s="2" t="s">
        <v>95</v>
      </c>
      <c r="S8" s="2" t="s">
        <v>96</v>
      </c>
    </row>
    <row r="9" spans="2:19" s="6" customFormat="1" ht="15.75" customHeight="1">
      <c r="B9" s="20"/>
      <c r="C9" s="4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2:19" s="6" customFormat="1" ht="15.75" customHeight="1">
      <c r="B10" s="20" t="s">
        <v>74</v>
      </c>
      <c r="C10" s="4"/>
      <c r="D10" s="40">
        <f>SUM(E10:P10)</f>
        <v>240000</v>
      </c>
      <c r="E10" s="30">
        <f>+$C$1*$C$2</f>
        <v>20000</v>
      </c>
      <c r="F10" s="30">
        <f t="shared" ref="F10:S10" si="0">+$C$1*$C$2</f>
        <v>20000</v>
      </c>
      <c r="G10" s="30">
        <f t="shared" si="0"/>
        <v>20000</v>
      </c>
      <c r="H10" s="30">
        <f t="shared" si="0"/>
        <v>20000</v>
      </c>
      <c r="I10" s="30">
        <f t="shared" si="0"/>
        <v>20000</v>
      </c>
      <c r="J10" s="30">
        <f t="shared" si="0"/>
        <v>20000</v>
      </c>
      <c r="K10" s="30">
        <f t="shared" si="0"/>
        <v>20000</v>
      </c>
      <c r="L10" s="30">
        <f t="shared" si="0"/>
        <v>20000</v>
      </c>
      <c r="M10" s="30">
        <f t="shared" si="0"/>
        <v>20000</v>
      </c>
      <c r="N10" s="30">
        <f t="shared" si="0"/>
        <v>20000</v>
      </c>
      <c r="O10" s="30">
        <f t="shared" si="0"/>
        <v>20000</v>
      </c>
      <c r="P10" s="30">
        <f t="shared" si="0"/>
        <v>20000</v>
      </c>
      <c r="Q10" s="30">
        <f>+$C$1*$C$2*12</f>
        <v>240000</v>
      </c>
      <c r="R10" s="30">
        <f t="shared" si="0"/>
        <v>20000</v>
      </c>
      <c r="S10" s="30">
        <f t="shared" si="0"/>
        <v>20000</v>
      </c>
    </row>
    <row r="11" spans="2:19" s="6" customFormat="1" ht="15.75" customHeight="1">
      <c r="B11" s="20" t="s">
        <v>75</v>
      </c>
      <c r="C11" s="4"/>
      <c r="D11" s="40">
        <f>SUM(E11:P11)</f>
        <v>96000</v>
      </c>
      <c r="E11" s="30">
        <f>+($C$4*$C$1)*0.8</f>
        <v>8000</v>
      </c>
      <c r="F11" s="30">
        <f t="shared" ref="F11:S11" si="1">+($C$4*$C$1)*0.8</f>
        <v>8000</v>
      </c>
      <c r="G11" s="30">
        <f t="shared" si="1"/>
        <v>8000</v>
      </c>
      <c r="H11" s="30">
        <f t="shared" si="1"/>
        <v>8000</v>
      </c>
      <c r="I11" s="30">
        <f t="shared" si="1"/>
        <v>8000</v>
      </c>
      <c r="J11" s="30">
        <f t="shared" si="1"/>
        <v>8000</v>
      </c>
      <c r="K11" s="30">
        <f t="shared" si="1"/>
        <v>8000</v>
      </c>
      <c r="L11" s="30">
        <f t="shared" si="1"/>
        <v>8000</v>
      </c>
      <c r="M11" s="30">
        <f t="shared" si="1"/>
        <v>8000</v>
      </c>
      <c r="N11" s="30">
        <f t="shared" si="1"/>
        <v>8000</v>
      </c>
      <c r="O11" s="30">
        <f t="shared" si="1"/>
        <v>8000</v>
      </c>
      <c r="P11" s="30">
        <f t="shared" si="1"/>
        <v>8000</v>
      </c>
      <c r="Q11" s="30">
        <f t="shared" si="1"/>
        <v>8000</v>
      </c>
      <c r="R11" s="30">
        <f t="shared" si="1"/>
        <v>8000</v>
      </c>
      <c r="S11" s="30">
        <f t="shared" si="1"/>
        <v>8000</v>
      </c>
    </row>
    <row r="12" spans="2:19" s="6" customFormat="1" ht="15.75" customHeight="1">
      <c r="B12" s="20" t="s">
        <v>73</v>
      </c>
      <c r="C12" s="4"/>
      <c r="D12" s="40">
        <f>SUM(E12:P12)</f>
        <v>12000</v>
      </c>
      <c r="E12" s="30"/>
      <c r="F12" s="30"/>
      <c r="G12" s="30"/>
      <c r="H12" s="30"/>
      <c r="I12" s="30"/>
      <c r="J12" s="30"/>
      <c r="K12" s="30">
        <f>+$C$2*$C$3*$C$1</f>
        <v>2000</v>
      </c>
      <c r="L12" s="30">
        <f t="shared" ref="L12:S12" si="2">+$C$2*$C$3*$C$1</f>
        <v>2000</v>
      </c>
      <c r="M12" s="30">
        <f t="shared" si="2"/>
        <v>2000</v>
      </c>
      <c r="N12" s="30">
        <f t="shared" si="2"/>
        <v>2000</v>
      </c>
      <c r="O12" s="30">
        <f t="shared" si="2"/>
        <v>2000</v>
      </c>
      <c r="P12" s="30">
        <f t="shared" si="2"/>
        <v>2000</v>
      </c>
      <c r="Q12" s="30">
        <f t="shared" si="2"/>
        <v>2000</v>
      </c>
      <c r="R12" s="30">
        <f t="shared" si="2"/>
        <v>2000</v>
      </c>
      <c r="S12" s="30">
        <f t="shared" si="2"/>
        <v>2000</v>
      </c>
    </row>
    <row r="13" spans="2:19" ht="13">
      <c r="B13" s="8"/>
      <c r="C13" s="12"/>
      <c r="D13" s="19"/>
      <c r="E13" s="8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2:19" s="6" customFormat="1" ht="13">
      <c r="B14" s="36" t="s">
        <v>0</v>
      </c>
      <c r="C14" s="36"/>
      <c r="D14" s="37">
        <f>SUM(E14:P14)</f>
        <v>348000</v>
      </c>
      <c r="E14" s="38">
        <f>SUM(E10:E12)</f>
        <v>28000</v>
      </c>
      <c r="F14" s="38">
        <f t="shared" ref="F14:P14" si="3">SUM(F10:F12)</f>
        <v>28000</v>
      </c>
      <c r="G14" s="38">
        <f t="shared" si="3"/>
        <v>28000</v>
      </c>
      <c r="H14" s="38">
        <f t="shared" si="3"/>
        <v>28000</v>
      </c>
      <c r="I14" s="38">
        <f t="shared" si="3"/>
        <v>28000</v>
      </c>
      <c r="J14" s="38">
        <f t="shared" si="3"/>
        <v>28000</v>
      </c>
      <c r="K14" s="38">
        <f t="shared" si="3"/>
        <v>30000</v>
      </c>
      <c r="L14" s="38">
        <f t="shared" si="3"/>
        <v>30000</v>
      </c>
      <c r="M14" s="38">
        <f t="shared" si="3"/>
        <v>30000</v>
      </c>
      <c r="N14" s="38">
        <f t="shared" si="3"/>
        <v>30000</v>
      </c>
      <c r="O14" s="38">
        <f t="shared" si="3"/>
        <v>30000</v>
      </c>
      <c r="P14" s="38">
        <f t="shared" si="3"/>
        <v>30000</v>
      </c>
      <c r="Q14" s="38">
        <f t="shared" ref="Q14:S14" si="4">SUM(Q10:Q12)</f>
        <v>250000</v>
      </c>
      <c r="R14" s="38">
        <f t="shared" si="4"/>
        <v>30000</v>
      </c>
      <c r="S14" s="38">
        <f t="shared" si="4"/>
        <v>30000</v>
      </c>
    </row>
    <row r="15" spans="2:19" s="6" customFormat="1" ht="13"/>
    <row r="16" spans="2:19" ht="13">
      <c r="B16" s="17" t="s">
        <v>2</v>
      </c>
      <c r="C16" s="1"/>
      <c r="D16" s="1"/>
      <c r="E16" s="2" t="s">
        <v>25</v>
      </c>
      <c r="F16" s="2" t="s">
        <v>26</v>
      </c>
      <c r="G16" s="2" t="s">
        <v>27</v>
      </c>
      <c r="H16" s="2" t="s">
        <v>28</v>
      </c>
      <c r="I16" s="2" t="s">
        <v>29</v>
      </c>
      <c r="J16" s="2" t="s">
        <v>30</v>
      </c>
      <c r="K16" s="2" t="s">
        <v>31</v>
      </c>
      <c r="L16" s="2" t="s">
        <v>32</v>
      </c>
      <c r="M16" s="2" t="s">
        <v>33</v>
      </c>
      <c r="N16" s="2" t="s">
        <v>34</v>
      </c>
      <c r="O16" s="2" t="s">
        <v>35</v>
      </c>
      <c r="P16" s="2" t="s">
        <v>36</v>
      </c>
      <c r="Q16" s="2" t="s">
        <v>36</v>
      </c>
      <c r="R16" s="2" t="s">
        <v>36</v>
      </c>
      <c r="S16" s="2" t="s">
        <v>36</v>
      </c>
    </row>
    <row r="17" spans="2:19" ht="13">
      <c r="B17" s="3" t="s">
        <v>38</v>
      </c>
      <c r="D17" s="8">
        <f>SUM(E17:P17)</f>
        <v>0</v>
      </c>
      <c r="E17" s="13"/>
      <c r="F17" s="8">
        <f>E17</f>
        <v>0</v>
      </c>
      <c r="G17" s="8">
        <f t="shared" ref="G17:P17" si="5">F17</f>
        <v>0</v>
      </c>
      <c r="H17" s="8">
        <f t="shared" si="5"/>
        <v>0</v>
      </c>
      <c r="I17" s="8">
        <f t="shared" si="5"/>
        <v>0</v>
      </c>
      <c r="J17" s="8">
        <f t="shared" si="5"/>
        <v>0</v>
      </c>
      <c r="K17" s="8">
        <f t="shared" si="5"/>
        <v>0</v>
      </c>
      <c r="L17" s="8">
        <f t="shared" si="5"/>
        <v>0</v>
      </c>
      <c r="M17" s="8">
        <f t="shared" si="5"/>
        <v>0</v>
      </c>
      <c r="N17" s="8">
        <f t="shared" si="5"/>
        <v>0</v>
      </c>
      <c r="O17" s="8">
        <f t="shared" si="5"/>
        <v>0</v>
      </c>
      <c r="P17" s="8">
        <f t="shared" si="5"/>
        <v>0</v>
      </c>
      <c r="Q17" s="8">
        <f t="shared" ref="Q17" si="6">P17</f>
        <v>0</v>
      </c>
      <c r="R17" s="8">
        <f t="shared" ref="R17" si="7">Q17</f>
        <v>0</v>
      </c>
      <c r="S17" s="8">
        <f t="shared" ref="S17" si="8">R17</f>
        <v>0</v>
      </c>
    </row>
    <row r="18" spans="2:19" ht="13">
      <c r="B18" s="3" t="s">
        <v>39</v>
      </c>
      <c r="D18" s="8">
        <f t="shared" ref="D18" si="9">SUM(E18:P18)</f>
        <v>0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2:19" ht="13">
      <c r="B19" s="3" t="s">
        <v>77</v>
      </c>
      <c r="D19" s="8"/>
      <c r="E19" s="13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2:19" ht="13">
      <c r="B20" s="3" t="s">
        <v>77</v>
      </c>
    </row>
    <row r="21" spans="2:19" ht="13">
      <c r="D21" s="8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2:19" ht="13">
      <c r="B22" s="1" t="s">
        <v>0</v>
      </c>
      <c r="C22" s="1"/>
      <c r="D22" s="10">
        <f>SUM(D17:D21)</f>
        <v>0</v>
      </c>
      <c r="E22" s="10">
        <f t="shared" ref="E22:P22" si="10">SUM(E17:E21)</f>
        <v>0</v>
      </c>
      <c r="F22" s="10">
        <f t="shared" si="10"/>
        <v>0</v>
      </c>
      <c r="G22" s="10">
        <f t="shared" si="10"/>
        <v>0</v>
      </c>
      <c r="H22" s="10">
        <f t="shared" si="10"/>
        <v>0</v>
      </c>
      <c r="I22" s="10">
        <f t="shared" si="10"/>
        <v>0</v>
      </c>
      <c r="J22" s="10">
        <f t="shared" si="10"/>
        <v>0</v>
      </c>
      <c r="K22" s="10">
        <f t="shared" si="10"/>
        <v>0</v>
      </c>
      <c r="L22" s="10">
        <f t="shared" si="10"/>
        <v>0</v>
      </c>
      <c r="M22" s="10">
        <f t="shared" si="10"/>
        <v>0</v>
      </c>
      <c r="N22" s="10">
        <f t="shared" si="10"/>
        <v>0</v>
      </c>
      <c r="O22" s="10">
        <f t="shared" si="10"/>
        <v>0</v>
      </c>
      <c r="P22" s="10">
        <f t="shared" si="10"/>
        <v>0</v>
      </c>
      <c r="Q22" s="10">
        <f t="shared" ref="Q22:S22" si="11">SUM(Q17:Q21)</f>
        <v>0</v>
      </c>
      <c r="R22" s="10">
        <f t="shared" si="11"/>
        <v>0</v>
      </c>
      <c r="S22" s="10">
        <f t="shared" si="11"/>
        <v>0</v>
      </c>
    </row>
    <row r="23" spans="2:19" ht="13"/>
    <row r="24" spans="2:19" ht="13">
      <c r="B24" s="17" t="s">
        <v>53</v>
      </c>
      <c r="C24" s="1"/>
      <c r="D24" s="1"/>
      <c r="E24" s="2" t="s">
        <v>25</v>
      </c>
      <c r="F24" s="2" t="s">
        <v>26</v>
      </c>
      <c r="G24" s="2" t="s">
        <v>27</v>
      </c>
      <c r="H24" s="2" t="s">
        <v>28</v>
      </c>
      <c r="I24" s="2" t="s">
        <v>29</v>
      </c>
      <c r="J24" s="2" t="s">
        <v>30</v>
      </c>
      <c r="K24" s="2" t="s">
        <v>31</v>
      </c>
      <c r="L24" s="2" t="s">
        <v>32</v>
      </c>
      <c r="M24" s="2" t="s">
        <v>33</v>
      </c>
      <c r="N24" s="2" t="s">
        <v>34</v>
      </c>
      <c r="O24" s="2" t="s">
        <v>35</v>
      </c>
      <c r="P24" s="2" t="s">
        <v>36</v>
      </c>
      <c r="Q24" s="2" t="s">
        <v>36</v>
      </c>
      <c r="R24" s="2" t="s">
        <v>36</v>
      </c>
      <c r="S24" s="2" t="s">
        <v>36</v>
      </c>
    </row>
    <row r="25" spans="2:19" ht="13">
      <c r="B25" s="3" t="s">
        <v>59</v>
      </c>
      <c r="D25" s="8">
        <f>SUM(E25:P25)</f>
        <v>0</v>
      </c>
      <c r="E25" s="13"/>
      <c r="F25" s="15">
        <f>E25</f>
        <v>0</v>
      </c>
      <c r="G25" s="15">
        <f t="shared" ref="G25:P25" si="12">F25</f>
        <v>0</v>
      </c>
      <c r="H25" s="15">
        <f t="shared" si="12"/>
        <v>0</v>
      </c>
      <c r="I25" s="15">
        <f t="shared" si="12"/>
        <v>0</v>
      </c>
      <c r="J25" s="15">
        <f t="shared" si="12"/>
        <v>0</v>
      </c>
      <c r="K25" s="15">
        <f t="shared" si="12"/>
        <v>0</v>
      </c>
      <c r="L25" s="15">
        <f t="shared" si="12"/>
        <v>0</v>
      </c>
      <c r="M25" s="15">
        <f t="shared" si="12"/>
        <v>0</v>
      </c>
      <c r="N25" s="15">
        <f t="shared" si="12"/>
        <v>0</v>
      </c>
      <c r="O25" s="15">
        <f t="shared" si="12"/>
        <v>0</v>
      </c>
      <c r="P25" s="15">
        <f t="shared" si="12"/>
        <v>0</v>
      </c>
      <c r="Q25" s="15">
        <f t="shared" ref="Q25" si="13">P25</f>
        <v>0</v>
      </c>
      <c r="R25" s="15">
        <f t="shared" ref="R25" si="14">Q25</f>
        <v>0</v>
      </c>
      <c r="S25" s="15">
        <f t="shared" ref="S25" si="15">R25</f>
        <v>0</v>
      </c>
    </row>
    <row r="26" spans="2:19" ht="13">
      <c r="B26" s="3" t="s">
        <v>78</v>
      </c>
      <c r="C26" s="41">
        <v>2.5000000000000001E-2</v>
      </c>
      <c r="D26" s="8">
        <f t="shared" ref="D26:D29" si="16">SUM(E26:P26)</f>
        <v>8700</v>
      </c>
      <c r="E26" s="8">
        <f>'Budget anno 1'!E14*'Budget anno 1'!C26</f>
        <v>700</v>
      </c>
      <c r="F26" s="15">
        <f>'Budget anno 1'!F14*'Budget anno 1'!$C$26</f>
        <v>700</v>
      </c>
      <c r="G26" s="15">
        <f>'Budget anno 1'!G14*'Budget anno 1'!$C$26</f>
        <v>700</v>
      </c>
      <c r="H26" s="15">
        <f>'Budget anno 1'!H14*'Budget anno 1'!$C$26</f>
        <v>700</v>
      </c>
      <c r="I26" s="15">
        <f>'Budget anno 1'!I14*'Budget anno 1'!$C$26</f>
        <v>700</v>
      </c>
      <c r="J26" s="15">
        <f>'Budget anno 1'!J14*'Budget anno 1'!$C$26</f>
        <v>700</v>
      </c>
      <c r="K26" s="15">
        <f>'Budget anno 1'!K14*'Budget anno 1'!$C$26</f>
        <v>750</v>
      </c>
      <c r="L26" s="15">
        <f>'Budget anno 1'!L14*'Budget anno 1'!$C$26</f>
        <v>750</v>
      </c>
      <c r="M26" s="15">
        <f>'Budget anno 1'!M14*'Budget anno 1'!$C$26</f>
        <v>750</v>
      </c>
      <c r="N26" s="15">
        <f>'Budget anno 1'!N14*'Budget anno 1'!$C$26</f>
        <v>750</v>
      </c>
      <c r="O26" s="15">
        <f>'Budget anno 1'!O14*'Budget anno 1'!$C$26</f>
        <v>750</v>
      </c>
      <c r="P26" s="15">
        <f>'Budget anno 1'!P14*'Budget anno 1'!$C$26</f>
        <v>750</v>
      </c>
      <c r="Q26" s="15">
        <f>'Budget anno 1'!Q14*'Budget anno 1'!$C$26</f>
        <v>6250</v>
      </c>
      <c r="R26" s="15">
        <f>'Budget anno 1'!R14*'Budget anno 1'!$C$26</f>
        <v>750</v>
      </c>
      <c r="S26" s="15">
        <f>'Budget anno 1'!S14*'Budget anno 1'!$C$26</f>
        <v>750</v>
      </c>
    </row>
    <row r="27" spans="2:19" ht="13">
      <c r="B27" s="3" t="s">
        <v>77</v>
      </c>
      <c r="C27" s="39"/>
      <c r="D27" s="8"/>
      <c r="E27" s="8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2:19" ht="13">
      <c r="B28" s="3" t="s">
        <v>77</v>
      </c>
      <c r="C28" s="39"/>
      <c r="D28" s="8"/>
      <c r="E28" s="8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</row>
    <row r="29" spans="2:19" ht="13">
      <c r="B29" s="3" t="s">
        <v>61</v>
      </c>
      <c r="D29" s="8">
        <f t="shared" si="16"/>
        <v>0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2:19" ht="13">
      <c r="D30" s="8"/>
      <c r="E30" s="13"/>
      <c r="F30" s="15"/>
      <c r="G30" s="15"/>
      <c r="H30" s="15"/>
      <c r="I30" s="15"/>
      <c r="J30" s="15"/>
      <c r="K30" s="13"/>
      <c r="L30" s="15"/>
      <c r="M30" s="15"/>
      <c r="N30" s="15"/>
      <c r="O30" s="15"/>
      <c r="P30" s="15"/>
      <c r="Q30" s="15"/>
      <c r="R30" s="15"/>
      <c r="S30" s="15"/>
    </row>
    <row r="31" spans="2:19" ht="13">
      <c r="B31" s="36" t="s">
        <v>0</v>
      </c>
      <c r="C31" s="36"/>
      <c r="D31" s="37">
        <f t="shared" ref="D31:P31" si="17">SUM(D25:D29)</f>
        <v>8700</v>
      </c>
      <c r="E31" s="37">
        <f t="shared" si="17"/>
        <v>700</v>
      </c>
      <c r="F31" s="37">
        <f t="shared" si="17"/>
        <v>700</v>
      </c>
      <c r="G31" s="37">
        <f t="shared" si="17"/>
        <v>700</v>
      </c>
      <c r="H31" s="37">
        <f t="shared" si="17"/>
        <v>700</v>
      </c>
      <c r="I31" s="37">
        <f t="shared" si="17"/>
        <v>700</v>
      </c>
      <c r="J31" s="37">
        <f t="shared" si="17"/>
        <v>700</v>
      </c>
      <c r="K31" s="37">
        <f t="shared" si="17"/>
        <v>750</v>
      </c>
      <c r="L31" s="37">
        <f t="shared" si="17"/>
        <v>750</v>
      </c>
      <c r="M31" s="37">
        <f t="shared" si="17"/>
        <v>750</v>
      </c>
      <c r="N31" s="37">
        <f t="shared" si="17"/>
        <v>750</v>
      </c>
      <c r="O31" s="37">
        <f t="shared" si="17"/>
        <v>750</v>
      </c>
      <c r="P31" s="37">
        <f t="shared" si="17"/>
        <v>750</v>
      </c>
      <c r="Q31" s="37">
        <f t="shared" ref="Q31:S31" si="18">SUM(Q25:Q29)</f>
        <v>6250</v>
      </c>
      <c r="R31" s="37">
        <f t="shared" si="18"/>
        <v>750</v>
      </c>
      <c r="S31" s="37">
        <f t="shared" si="18"/>
        <v>750</v>
      </c>
    </row>
    <row r="32" spans="2:19" ht="13"/>
    <row r="33" spans="2:19" ht="13">
      <c r="B33" s="17" t="s">
        <v>79</v>
      </c>
      <c r="C33" s="1"/>
      <c r="D33" s="1"/>
      <c r="E33" s="2" t="s">
        <v>25</v>
      </c>
      <c r="F33" s="2" t="s">
        <v>26</v>
      </c>
      <c r="G33" s="2" t="s">
        <v>27</v>
      </c>
      <c r="H33" s="2" t="s">
        <v>28</v>
      </c>
      <c r="I33" s="2" t="s">
        <v>29</v>
      </c>
      <c r="J33" s="2" t="s">
        <v>30</v>
      </c>
      <c r="K33" s="2" t="s">
        <v>31</v>
      </c>
      <c r="L33" s="2" t="s">
        <v>32</v>
      </c>
      <c r="M33" s="2" t="s">
        <v>33</v>
      </c>
      <c r="N33" s="2" t="s">
        <v>34</v>
      </c>
      <c r="O33" s="2" t="s">
        <v>35</v>
      </c>
      <c r="P33" s="2" t="s">
        <v>36</v>
      </c>
      <c r="Q33" s="2" t="s">
        <v>36</v>
      </c>
      <c r="R33" s="2" t="s">
        <v>36</v>
      </c>
      <c r="S33" s="2" t="s">
        <v>36</v>
      </c>
    </row>
    <row r="34" spans="2:19" ht="13">
      <c r="B34" s="3" t="s">
        <v>80</v>
      </c>
      <c r="D34" s="8">
        <f>SUM(E34:P34)</f>
        <v>0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2:19" ht="13">
      <c r="D35" s="8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2:19" ht="13">
      <c r="B36" s="1" t="s">
        <v>0</v>
      </c>
      <c r="C36" s="1"/>
      <c r="D36" s="10">
        <f t="shared" ref="D36:P36" si="19">SUM(D34:D35)</f>
        <v>0</v>
      </c>
      <c r="E36" s="10">
        <f t="shared" si="19"/>
        <v>0</v>
      </c>
      <c r="F36" s="10">
        <f t="shared" si="19"/>
        <v>0</v>
      </c>
      <c r="G36" s="10">
        <f t="shared" si="19"/>
        <v>0</v>
      </c>
      <c r="H36" s="10">
        <f t="shared" si="19"/>
        <v>0</v>
      </c>
      <c r="I36" s="10">
        <f t="shared" si="19"/>
        <v>0</v>
      </c>
      <c r="J36" s="10">
        <f t="shared" si="19"/>
        <v>0</v>
      </c>
      <c r="K36" s="10">
        <f t="shared" si="19"/>
        <v>0</v>
      </c>
      <c r="L36" s="10">
        <f t="shared" si="19"/>
        <v>0</v>
      </c>
      <c r="M36" s="10">
        <f t="shared" si="19"/>
        <v>0</v>
      </c>
      <c r="N36" s="10">
        <f t="shared" si="19"/>
        <v>0</v>
      </c>
      <c r="O36" s="10">
        <f t="shared" si="19"/>
        <v>0</v>
      </c>
      <c r="P36" s="10">
        <f t="shared" si="19"/>
        <v>0</v>
      </c>
      <c r="Q36" s="10">
        <f t="shared" ref="Q36:S36" si="20">SUM(Q34:Q35)</f>
        <v>0</v>
      </c>
      <c r="R36" s="10">
        <f t="shared" si="20"/>
        <v>0</v>
      </c>
      <c r="S36" s="10">
        <f t="shared" si="20"/>
        <v>0</v>
      </c>
    </row>
    <row r="37" spans="2:19" ht="13"/>
    <row r="38" spans="2:19" ht="13">
      <c r="B38" s="17" t="s">
        <v>51</v>
      </c>
      <c r="C38" s="1"/>
      <c r="D38" s="1"/>
      <c r="E38" s="2" t="s">
        <v>25</v>
      </c>
      <c r="F38" s="2" t="s">
        <v>26</v>
      </c>
      <c r="G38" s="2" t="s">
        <v>27</v>
      </c>
      <c r="H38" s="2" t="s">
        <v>28</v>
      </c>
      <c r="I38" s="2" t="s">
        <v>29</v>
      </c>
      <c r="J38" s="2" t="s">
        <v>30</v>
      </c>
      <c r="K38" s="2" t="s">
        <v>31</v>
      </c>
      <c r="L38" s="2" t="s">
        <v>32</v>
      </c>
      <c r="M38" s="2" t="s">
        <v>33</v>
      </c>
      <c r="N38" s="2" t="s">
        <v>34</v>
      </c>
      <c r="O38" s="2" t="s">
        <v>35</v>
      </c>
      <c r="P38" s="2" t="s">
        <v>36</v>
      </c>
      <c r="Q38" s="2" t="s">
        <v>36</v>
      </c>
      <c r="R38" s="2" t="s">
        <v>36</v>
      </c>
      <c r="S38" s="2" t="s">
        <v>36</v>
      </c>
    </row>
    <row r="39" spans="2:19" ht="13">
      <c r="B39" s="3" t="s">
        <v>2</v>
      </c>
      <c r="D39" s="8">
        <f>SUM(E39:P39)</f>
        <v>0</v>
      </c>
      <c r="E39" s="27"/>
      <c r="F39" s="8">
        <f>E39</f>
        <v>0</v>
      </c>
      <c r="G39" s="8">
        <f t="shared" ref="G39:P44" si="21">F39</f>
        <v>0</v>
      </c>
      <c r="H39" s="8">
        <f t="shared" si="21"/>
        <v>0</v>
      </c>
      <c r="I39" s="8">
        <f t="shared" si="21"/>
        <v>0</v>
      </c>
      <c r="J39" s="8">
        <f t="shared" si="21"/>
        <v>0</v>
      </c>
      <c r="K39" s="8">
        <f t="shared" si="21"/>
        <v>0</v>
      </c>
      <c r="L39" s="8">
        <f t="shared" si="21"/>
        <v>0</v>
      </c>
      <c r="M39" s="8">
        <f t="shared" si="21"/>
        <v>0</v>
      </c>
      <c r="N39" s="8">
        <f t="shared" si="21"/>
        <v>0</v>
      </c>
      <c r="O39" s="8">
        <f t="shared" si="21"/>
        <v>0</v>
      </c>
      <c r="P39" s="8">
        <f t="shared" si="21"/>
        <v>0</v>
      </c>
      <c r="Q39" s="8">
        <f t="shared" ref="Q39:Q44" si="22">P39</f>
        <v>0</v>
      </c>
      <c r="R39" s="8">
        <f t="shared" ref="R39:R44" si="23">Q39</f>
        <v>0</v>
      </c>
      <c r="S39" s="8">
        <f t="shared" ref="S39:S44" si="24">R39</f>
        <v>0</v>
      </c>
    </row>
    <row r="40" spans="2:19" ht="13">
      <c r="B40" s="3" t="s">
        <v>49</v>
      </c>
      <c r="D40" s="8">
        <f t="shared" ref="D40:D44" si="25">SUM(E40:P40)</f>
        <v>0</v>
      </c>
      <c r="E40" s="27"/>
      <c r="F40" s="8">
        <f t="shared" ref="F40" si="26">E40</f>
        <v>0</v>
      </c>
      <c r="G40" s="8">
        <f t="shared" si="21"/>
        <v>0</v>
      </c>
      <c r="H40" s="8">
        <f t="shared" si="21"/>
        <v>0</v>
      </c>
      <c r="I40" s="8">
        <f t="shared" si="21"/>
        <v>0</v>
      </c>
      <c r="J40" s="8">
        <f t="shared" si="21"/>
        <v>0</v>
      </c>
      <c r="K40" s="8">
        <f t="shared" si="21"/>
        <v>0</v>
      </c>
      <c r="L40" s="8">
        <f t="shared" si="21"/>
        <v>0</v>
      </c>
      <c r="M40" s="8">
        <f t="shared" si="21"/>
        <v>0</v>
      </c>
      <c r="N40" s="8">
        <f t="shared" si="21"/>
        <v>0</v>
      </c>
      <c r="O40" s="8">
        <f t="shared" si="21"/>
        <v>0</v>
      </c>
      <c r="P40" s="8">
        <f t="shared" si="21"/>
        <v>0</v>
      </c>
      <c r="Q40" s="8">
        <f t="shared" si="22"/>
        <v>0</v>
      </c>
      <c r="R40" s="8">
        <f t="shared" si="23"/>
        <v>0</v>
      </c>
      <c r="S40" s="8">
        <f t="shared" si="24"/>
        <v>0</v>
      </c>
    </row>
    <row r="41" spans="2:19" ht="13">
      <c r="B41" s="3" t="s">
        <v>81</v>
      </c>
      <c r="D41" s="8"/>
      <c r="E41" s="27"/>
      <c r="F41" s="8">
        <f t="shared" ref="F41" si="27">E41</f>
        <v>0</v>
      </c>
      <c r="G41" s="8">
        <f t="shared" si="21"/>
        <v>0</v>
      </c>
      <c r="H41" s="8">
        <f t="shared" si="21"/>
        <v>0</v>
      </c>
      <c r="I41" s="8">
        <f t="shared" si="21"/>
        <v>0</v>
      </c>
      <c r="J41" s="8">
        <f t="shared" si="21"/>
        <v>0</v>
      </c>
      <c r="K41" s="8">
        <f t="shared" si="21"/>
        <v>0</v>
      </c>
      <c r="L41" s="8">
        <f t="shared" si="21"/>
        <v>0</v>
      </c>
      <c r="M41" s="8">
        <f t="shared" si="21"/>
        <v>0</v>
      </c>
      <c r="N41" s="8">
        <f t="shared" si="21"/>
        <v>0</v>
      </c>
      <c r="O41" s="8">
        <f t="shared" si="21"/>
        <v>0</v>
      </c>
      <c r="P41" s="8">
        <f t="shared" si="21"/>
        <v>0</v>
      </c>
      <c r="Q41" s="8">
        <f t="shared" si="22"/>
        <v>0</v>
      </c>
      <c r="R41" s="8">
        <f t="shared" si="23"/>
        <v>0</v>
      </c>
      <c r="S41" s="8">
        <f t="shared" si="24"/>
        <v>0</v>
      </c>
    </row>
    <row r="42" spans="2:19" ht="13">
      <c r="B42" s="3" t="s">
        <v>77</v>
      </c>
      <c r="D42" s="8"/>
      <c r="E42" s="27"/>
      <c r="F42" s="8">
        <f t="shared" ref="F42" si="28">E42</f>
        <v>0</v>
      </c>
      <c r="G42" s="8">
        <f t="shared" si="21"/>
        <v>0</v>
      </c>
      <c r="H42" s="8">
        <f t="shared" si="21"/>
        <v>0</v>
      </c>
      <c r="I42" s="8">
        <f t="shared" si="21"/>
        <v>0</v>
      </c>
      <c r="J42" s="8">
        <f t="shared" si="21"/>
        <v>0</v>
      </c>
      <c r="K42" s="8">
        <f t="shared" si="21"/>
        <v>0</v>
      </c>
      <c r="L42" s="8">
        <f t="shared" si="21"/>
        <v>0</v>
      </c>
      <c r="M42" s="8">
        <f t="shared" si="21"/>
        <v>0</v>
      </c>
      <c r="N42" s="8">
        <f t="shared" si="21"/>
        <v>0</v>
      </c>
      <c r="O42" s="8">
        <f t="shared" si="21"/>
        <v>0</v>
      </c>
      <c r="P42" s="8">
        <f t="shared" si="21"/>
        <v>0</v>
      </c>
      <c r="Q42" s="8">
        <f t="shared" si="22"/>
        <v>0</v>
      </c>
      <c r="R42" s="8">
        <f t="shared" si="23"/>
        <v>0</v>
      </c>
      <c r="S42" s="8">
        <f t="shared" si="24"/>
        <v>0</v>
      </c>
    </row>
    <row r="43" spans="2:19" ht="13">
      <c r="B43" s="3" t="s">
        <v>77</v>
      </c>
      <c r="D43" s="8"/>
      <c r="E43" s="27"/>
      <c r="F43" s="8">
        <f t="shared" ref="F43" si="29">E43</f>
        <v>0</v>
      </c>
      <c r="G43" s="8">
        <f t="shared" si="21"/>
        <v>0</v>
      </c>
      <c r="H43" s="8">
        <f t="shared" si="21"/>
        <v>0</v>
      </c>
      <c r="I43" s="8">
        <f t="shared" si="21"/>
        <v>0</v>
      </c>
      <c r="J43" s="8">
        <f t="shared" si="21"/>
        <v>0</v>
      </c>
      <c r="K43" s="8">
        <f t="shared" si="21"/>
        <v>0</v>
      </c>
      <c r="L43" s="8">
        <f t="shared" si="21"/>
        <v>0</v>
      </c>
      <c r="M43" s="8">
        <f t="shared" si="21"/>
        <v>0</v>
      </c>
      <c r="N43" s="8">
        <f t="shared" si="21"/>
        <v>0</v>
      </c>
      <c r="O43" s="8">
        <f t="shared" si="21"/>
        <v>0</v>
      </c>
      <c r="P43" s="8">
        <f t="shared" si="21"/>
        <v>0</v>
      </c>
      <c r="Q43" s="8">
        <f t="shared" si="22"/>
        <v>0</v>
      </c>
      <c r="R43" s="8">
        <f t="shared" si="23"/>
        <v>0</v>
      </c>
      <c r="S43" s="8">
        <f t="shared" si="24"/>
        <v>0</v>
      </c>
    </row>
    <row r="44" spans="2:19" ht="13">
      <c r="B44" s="3" t="s">
        <v>50</v>
      </c>
      <c r="D44" s="8">
        <f t="shared" si="25"/>
        <v>0</v>
      </c>
      <c r="E44" s="27"/>
      <c r="F44" s="8">
        <f t="shared" ref="F44" si="30">E44</f>
        <v>0</v>
      </c>
      <c r="G44" s="8">
        <f t="shared" si="21"/>
        <v>0</v>
      </c>
      <c r="H44" s="8">
        <f t="shared" si="21"/>
        <v>0</v>
      </c>
      <c r="I44" s="8">
        <f t="shared" si="21"/>
        <v>0</v>
      </c>
      <c r="J44" s="8">
        <f t="shared" si="21"/>
        <v>0</v>
      </c>
      <c r="K44" s="8">
        <f t="shared" si="21"/>
        <v>0</v>
      </c>
      <c r="L44" s="8">
        <f t="shared" si="21"/>
        <v>0</v>
      </c>
      <c r="M44" s="8">
        <f t="shared" si="21"/>
        <v>0</v>
      </c>
      <c r="N44" s="8">
        <f t="shared" si="21"/>
        <v>0</v>
      </c>
      <c r="O44" s="8">
        <f t="shared" si="21"/>
        <v>0</v>
      </c>
      <c r="P44" s="8">
        <f t="shared" si="21"/>
        <v>0</v>
      </c>
      <c r="Q44" s="8">
        <f t="shared" si="22"/>
        <v>0</v>
      </c>
      <c r="R44" s="8">
        <f t="shared" si="23"/>
        <v>0</v>
      </c>
      <c r="S44" s="8">
        <f t="shared" si="24"/>
        <v>0</v>
      </c>
    </row>
    <row r="45" spans="2:19" ht="13">
      <c r="D45" s="8"/>
      <c r="E45" s="13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2:19" ht="13">
      <c r="B46" s="1" t="s">
        <v>0</v>
      </c>
      <c r="C46" s="1"/>
      <c r="D46" s="10">
        <f>SUM(E46:P46)</f>
        <v>0</v>
      </c>
      <c r="E46" s="10">
        <f t="shared" ref="E46:P46" si="31">SUM(E39:E44)</f>
        <v>0</v>
      </c>
      <c r="F46" s="10">
        <f t="shared" si="31"/>
        <v>0</v>
      </c>
      <c r="G46" s="10">
        <f t="shared" si="31"/>
        <v>0</v>
      </c>
      <c r="H46" s="10">
        <f t="shared" si="31"/>
        <v>0</v>
      </c>
      <c r="I46" s="10">
        <f t="shared" si="31"/>
        <v>0</v>
      </c>
      <c r="J46" s="10">
        <f t="shared" si="31"/>
        <v>0</v>
      </c>
      <c r="K46" s="10">
        <f t="shared" si="31"/>
        <v>0</v>
      </c>
      <c r="L46" s="10">
        <f t="shared" si="31"/>
        <v>0</v>
      </c>
      <c r="M46" s="10">
        <f t="shared" si="31"/>
        <v>0</v>
      </c>
      <c r="N46" s="10">
        <f t="shared" si="31"/>
        <v>0</v>
      </c>
      <c r="O46" s="10">
        <f t="shared" si="31"/>
        <v>0</v>
      </c>
      <c r="P46" s="10">
        <f t="shared" si="31"/>
        <v>0</v>
      </c>
      <c r="Q46" s="10">
        <f t="shared" ref="Q46:S46" si="32">SUM(Q39:Q44)</f>
        <v>0</v>
      </c>
      <c r="R46" s="10">
        <f t="shared" si="32"/>
        <v>0</v>
      </c>
      <c r="S46" s="10">
        <f t="shared" si="32"/>
        <v>0</v>
      </c>
    </row>
    <row r="47" spans="2:19" ht="13"/>
    <row r="48" spans="2:19" ht="13"/>
    <row r="49" ht="13"/>
    <row r="50" ht="13"/>
    <row r="51" ht="13"/>
    <row r="52" ht="13"/>
    <row r="53" ht="13"/>
    <row r="54" ht="13"/>
    <row r="55" ht="13"/>
    <row r="56" ht="13"/>
    <row r="57" ht="13"/>
    <row r="58" ht="13"/>
    <row r="59" ht="13"/>
    <row r="60" ht="13"/>
    <row r="61" ht="13"/>
    <row r="62" ht="13"/>
    <row r="63" ht="13"/>
    <row r="64" ht="13"/>
    <row r="65" ht="13"/>
    <row r="66" ht="13"/>
    <row r="67" ht="13"/>
    <row r="68" ht="13"/>
    <row r="69" ht="13"/>
    <row r="70" ht="13"/>
    <row r="71" ht="13"/>
    <row r="72" ht="13"/>
    <row r="73" ht="13"/>
    <row r="74" ht="13"/>
    <row r="75" ht="13"/>
    <row r="76" ht="13"/>
    <row r="77" ht="13"/>
    <row r="78" ht="13"/>
    <row r="79" ht="13"/>
    <row r="80" ht="13"/>
    <row r="81" ht="13"/>
    <row r="82" ht="13"/>
    <row r="83" ht="13"/>
    <row r="84" ht="13"/>
    <row r="85" ht="13"/>
    <row r="86" ht="13"/>
    <row r="87" ht="13"/>
    <row r="88" ht="13"/>
    <row r="89" ht="13"/>
    <row r="90" ht="13"/>
    <row r="91" ht="13"/>
    <row r="92" ht="13"/>
    <row r="93" ht="13"/>
    <row r="94" ht="13"/>
    <row r="95" ht="13"/>
    <row r="96" ht="13"/>
    <row r="97" ht="13"/>
    <row r="98" ht="13"/>
    <row r="99" ht="13"/>
    <row r="100" ht="13"/>
    <row r="101" ht="13"/>
    <row r="102" ht="13"/>
    <row r="103" ht="13"/>
    <row r="104" ht="13"/>
    <row r="105" ht="13"/>
    <row r="106" ht="13"/>
    <row r="107" ht="13"/>
    <row r="108" ht="13"/>
    <row r="109" ht="13"/>
    <row r="110" ht="13"/>
    <row r="111" ht="13"/>
    <row r="112" ht="13"/>
    <row r="113" ht="13"/>
    <row r="114" ht="13"/>
    <row r="115" ht="13"/>
    <row r="116" ht="13"/>
    <row r="117" ht="13"/>
    <row r="118" ht="13"/>
    <row r="119" ht="13"/>
    <row r="120" ht="13"/>
    <row r="121" ht="13"/>
    <row r="122" ht="13"/>
    <row r="123" ht="13"/>
    <row r="124" ht="13"/>
    <row r="125" ht="13"/>
    <row r="126" ht="13"/>
    <row r="127" ht="13"/>
    <row r="128" ht="13"/>
    <row r="129" ht="13"/>
    <row r="130" ht="13"/>
    <row r="131" ht="13"/>
    <row r="132" ht="13"/>
    <row r="133" ht="13"/>
    <row r="134" ht="13"/>
    <row r="135" ht="13"/>
    <row r="136" ht="13"/>
    <row r="137" ht="13"/>
    <row r="138" ht="13"/>
    <row r="139" ht="13"/>
    <row r="140" ht="13"/>
    <row r="141" ht="13"/>
    <row r="142" ht="13"/>
    <row r="143" ht="13"/>
    <row r="144" ht="13"/>
    <row r="145" ht="13"/>
    <row r="146" ht="13"/>
    <row r="147" ht="13"/>
    <row r="148" ht="13"/>
    <row r="149" ht="13"/>
    <row r="150" ht="13"/>
    <row r="151" ht="13"/>
    <row r="152" ht="13"/>
    <row r="153" ht="13"/>
    <row r="154" ht="13"/>
    <row r="155" ht="13"/>
    <row r="156" ht="13"/>
    <row r="157" ht="13"/>
    <row r="158" ht="13"/>
    <row r="159" ht="13"/>
    <row r="160" ht="13"/>
    <row r="161" ht="13"/>
    <row r="162" ht="13"/>
    <row r="163" ht="13"/>
    <row r="164" ht="13"/>
    <row r="165" ht="13"/>
    <row r="166" ht="13"/>
    <row r="167" ht="13"/>
    <row r="168" ht="13"/>
    <row r="169" ht="13"/>
    <row r="170" ht="13"/>
    <row r="171" ht="13"/>
    <row r="172" ht="13"/>
    <row r="173" ht="13"/>
    <row r="174" ht="13"/>
    <row r="175" ht="13"/>
    <row r="176" ht="13"/>
    <row r="177" ht="13"/>
    <row r="178" ht="13"/>
    <row r="179" ht="13"/>
    <row r="180" ht="13"/>
    <row r="181" ht="13"/>
    <row r="182" ht="13"/>
    <row r="183" ht="13"/>
    <row r="184" ht="13"/>
    <row r="185" ht="13"/>
    <row r="186" ht="13"/>
    <row r="187" ht="13"/>
    <row r="188" ht="13"/>
    <row r="189" ht="13"/>
    <row r="190" ht="13"/>
    <row r="191" ht="13"/>
    <row r="192" ht="13"/>
    <row r="193" ht="13"/>
    <row r="194" ht="13"/>
    <row r="195" ht="13"/>
    <row r="196" ht="13"/>
    <row r="197" ht="13"/>
    <row r="198" ht="13"/>
    <row r="199" ht="13"/>
    <row r="200" ht="13"/>
    <row r="201" ht="13"/>
    <row r="202" ht="13"/>
    <row r="203" ht="13"/>
    <row r="204" ht="13"/>
    <row r="205" ht="13"/>
    <row r="206" ht="13"/>
    <row r="207" ht="13"/>
    <row r="208" ht="13"/>
    <row r="209" ht="13"/>
    <row r="210" ht="13"/>
    <row r="211" ht="13"/>
    <row r="212" ht="13"/>
    <row r="213" ht="13"/>
    <row r="214" ht="13"/>
    <row r="215" ht="13"/>
    <row r="216" ht="13"/>
    <row r="217" ht="13"/>
    <row r="218" ht="13"/>
    <row r="219" ht="13"/>
    <row r="220" ht="13"/>
    <row r="221" ht="13"/>
    <row r="222" ht="13"/>
    <row r="223" ht="13"/>
    <row r="224" ht="13"/>
    <row r="225" ht="13"/>
    <row r="226" ht="13"/>
    <row r="227" ht="13"/>
    <row r="228" ht="13"/>
    <row r="229" ht="13"/>
    <row r="230" ht="13"/>
    <row r="231" ht="13"/>
    <row r="232" ht="13"/>
    <row r="233" ht="13"/>
    <row r="234" ht="13"/>
    <row r="235" ht="13"/>
    <row r="236" ht="13"/>
    <row r="237" ht="13"/>
    <row r="238" ht="13"/>
    <row r="239" ht="13"/>
    <row r="240" ht="13"/>
    <row r="241" ht="13"/>
    <row r="242" ht="13"/>
    <row r="243" ht="13"/>
    <row r="244" ht="13"/>
    <row r="245" ht="13"/>
    <row r="246" ht="13"/>
    <row r="247" ht="13"/>
    <row r="248" ht="13"/>
    <row r="249" ht="13"/>
    <row r="250" ht="13"/>
    <row r="251" ht="13"/>
    <row r="252" ht="13"/>
    <row r="253" ht="13"/>
    <row r="254" ht="13"/>
    <row r="255" ht="13"/>
    <row r="256" ht="13"/>
    <row r="257" ht="13"/>
    <row r="258" ht="13"/>
    <row r="259" ht="13"/>
    <row r="260" ht="13"/>
    <row r="261" ht="13"/>
    <row r="262" ht="13"/>
    <row r="263" ht="13"/>
    <row r="264" ht="13"/>
    <row r="265" ht="13"/>
    <row r="266" ht="13"/>
    <row r="267" ht="13"/>
    <row r="268" ht="13"/>
    <row r="269" ht="13"/>
    <row r="270" ht="13"/>
    <row r="271" ht="13"/>
    <row r="272" ht="13"/>
    <row r="273" ht="13"/>
    <row r="274" ht="13"/>
    <row r="275" ht="13"/>
    <row r="276" ht="13"/>
    <row r="277" ht="13"/>
    <row r="278" ht="13"/>
    <row r="279" ht="13"/>
    <row r="280" ht="13"/>
    <row r="281" ht="13"/>
    <row r="282" ht="13"/>
    <row r="283" ht="13"/>
    <row r="284" ht="13"/>
    <row r="285" ht="13"/>
    <row r="286" ht="13"/>
    <row r="287" ht="13"/>
    <row r="288" ht="13"/>
    <row r="289" ht="13"/>
    <row r="290" ht="13"/>
    <row r="291" ht="13"/>
    <row r="292" ht="13"/>
    <row r="293" ht="13"/>
    <row r="294" ht="13"/>
    <row r="295" ht="13"/>
    <row r="296" ht="13"/>
    <row r="297" ht="13"/>
    <row r="298" ht="13"/>
    <row r="299" ht="13"/>
    <row r="300" ht="13"/>
    <row r="301" ht="13"/>
    <row r="302" ht="13"/>
    <row r="303" ht="13"/>
    <row r="304" ht="13"/>
    <row r="305" ht="13"/>
    <row r="306" ht="13"/>
    <row r="307" ht="13"/>
    <row r="308" ht="13"/>
    <row r="309" ht="13"/>
    <row r="310" ht="13"/>
    <row r="311" ht="13"/>
    <row r="312" ht="13"/>
    <row r="313" ht="13"/>
    <row r="314" ht="13"/>
    <row r="315" ht="13"/>
    <row r="316" ht="13"/>
    <row r="317" ht="13"/>
    <row r="318" ht="13"/>
    <row r="319" ht="13"/>
    <row r="320" ht="13"/>
    <row r="321" ht="13"/>
    <row r="322" ht="13"/>
    <row r="323" ht="13"/>
    <row r="324" ht="13"/>
    <row r="325" ht="13"/>
    <row r="326" ht="13"/>
    <row r="327" ht="13"/>
    <row r="328" ht="13"/>
    <row r="329" ht="13"/>
    <row r="330" ht="13"/>
    <row r="331" ht="13"/>
    <row r="332" ht="13"/>
    <row r="333" ht="13"/>
    <row r="334" ht="13"/>
    <row r="335" ht="13"/>
    <row r="336" ht="13"/>
    <row r="337" ht="13"/>
    <row r="338" ht="13"/>
    <row r="339" ht="13"/>
    <row r="340" ht="13"/>
    <row r="341" ht="13"/>
    <row r="342" ht="13"/>
    <row r="343" ht="13"/>
    <row r="344" ht="13"/>
    <row r="345" ht="13"/>
    <row r="346" ht="13"/>
    <row r="347" ht="13"/>
    <row r="348" ht="13"/>
    <row r="349" ht="13"/>
    <row r="350" ht="13"/>
    <row r="351" ht="13"/>
    <row r="352" ht="13"/>
    <row r="353" ht="13"/>
    <row r="354" ht="13"/>
    <row r="355" ht="13"/>
    <row r="356" ht="13"/>
    <row r="357" ht="13"/>
    <row r="358" ht="13"/>
    <row r="359" ht="13"/>
    <row r="360" ht="13"/>
    <row r="361" ht="13"/>
    <row r="362" ht="13"/>
    <row r="363" ht="13"/>
    <row r="364" ht="13"/>
    <row r="365" ht="13"/>
    <row r="366" ht="13"/>
    <row r="367" ht="13"/>
    <row r="368" ht="13"/>
    <row r="369" ht="13"/>
    <row r="370" ht="13"/>
    <row r="371" ht="13"/>
    <row r="372" ht="13"/>
    <row r="373" ht="13"/>
    <row r="374" ht="13"/>
    <row r="375" ht="13"/>
    <row r="376" ht="13"/>
    <row r="377" ht="13"/>
    <row r="378" ht="13"/>
    <row r="379" ht="13"/>
    <row r="380" ht="13"/>
    <row r="381" ht="13"/>
    <row r="382" ht="13"/>
    <row r="383" ht="13"/>
    <row r="384" ht="13"/>
    <row r="385" ht="13"/>
    <row r="386" ht="13"/>
    <row r="387" ht="13"/>
    <row r="388" ht="13"/>
    <row r="389" ht="13"/>
    <row r="390" ht="13"/>
    <row r="391" ht="13"/>
    <row r="392" ht="13"/>
    <row r="393" ht="13"/>
    <row r="394" ht="13"/>
    <row r="395" ht="13"/>
    <row r="396" ht="13"/>
    <row r="397" ht="13"/>
    <row r="398" ht="13"/>
    <row r="399" ht="13"/>
    <row r="400" ht="13"/>
    <row r="401" ht="13"/>
    <row r="402" ht="13"/>
    <row r="403" ht="13"/>
    <row r="404" ht="13"/>
    <row r="405" ht="13"/>
    <row r="406" ht="13"/>
    <row r="407" ht="13"/>
    <row r="408" ht="13"/>
    <row r="409" ht="13"/>
    <row r="410" ht="13"/>
    <row r="411" ht="13"/>
    <row r="412" ht="13"/>
    <row r="413" ht="13"/>
    <row r="414" ht="13"/>
    <row r="415" ht="13"/>
    <row r="416" ht="13"/>
    <row r="417" ht="13"/>
    <row r="418" ht="13"/>
    <row r="419" ht="13"/>
    <row r="420" ht="13"/>
    <row r="421" ht="13"/>
    <row r="422" ht="13"/>
    <row r="423" ht="13"/>
    <row r="424" ht="13"/>
    <row r="425" ht="13"/>
    <row r="426" ht="13"/>
    <row r="427" ht="13"/>
    <row r="428" ht="13"/>
    <row r="429" ht="13"/>
    <row r="430" ht="13"/>
    <row r="431" ht="13"/>
    <row r="432" ht="13"/>
    <row r="433" ht="13"/>
    <row r="434" ht="13"/>
    <row r="435" ht="13"/>
    <row r="436" ht="13"/>
    <row r="437" ht="13"/>
    <row r="438" ht="13"/>
    <row r="439" ht="13"/>
    <row r="440" ht="13"/>
    <row r="441" ht="13"/>
    <row r="442" ht="13"/>
    <row r="443" ht="13"/>
    <row r="444" ht="13"/>
    <row r="445" ht="13"/>
    <row r="446" ht="13"/>
    <row r="447" ht="13"/>
    <row r="448" ht="13"/>
    <row r="449" ht="13"/>
    <row r="450" ht="13"/>
    <row r="451" ht="13"/>
    <row r="452" ht="13"/>
    <row r="453" ht="13"/>
    <row r="454" ht="13"/>
    <row r="455" ht="13"/>
    <row r="456" ht="13"/>
    <row r="457" ht="13"/>
    <row r="458" ht="13"/>
    <row r="459" ht="13"/>
    <row r="460" ht="13"/>
    <row r="461" ht="13"/>
    <row r="462" ht="13"/>
    <row r="463" ht="13"/>
    <row r="464" ht="13"/>
    <row r="465" ht="13"/>
    <row r="466" ht="13"/>
    <row r="467" ht="13"/>
    <row r="468" ht="13"/>
    <row r="469" ht="13"/>
    <row r="470" ht="13"/>
    <row r="471" ht="13"/>
    <row r="472" ht="13"/>
    <row r="473" ht="13"/>
    <row r="474" ht="13"/>
    <row r="475" ht="13"/>
    <row r="476" ht="13"/>
    <row r="477" ht="13"/>
    <row r="478" ht="13"/>
    <row r="479" ht="13"/>
    <row r="480" ht="13"/>
    <row r="481" ht="13"/>
    <row r="482" ht="13"/>
    <row r="483" ht="13"/>
    <row r="484" ht="13"/>
    <row r="485" ht="13"/>
    <row r="486" ht="13"/>
    <row r="487" ht="13"/>
    <row r="488" ht="13"/>
    <row r="489" ht="13"/>
    <row r="490" ht="13"/>
    <row r="491" ht="13"/>
    <row r="492" ht="13"/>
    <row r="493" ht="13"/>
    <row r="494" ht="13"/>
    <row r="495" ht="13"/>
    <row r="496" ht="13"/>
    <row r="497" ht="13"/>
    <row r="498" ht="13"/>
    <row r="499" ht="13"/>
    <row r="500" ht="13"/>
    <row r="501" ht="13"/>
    <row r="502" ht="13"/>
    <row r="503" ht="13"/>
    <row r="504" ht="13"/>
    <row r="505" ht="13"/>
    <row r="506" ht="13"/>
    <row r="507" ht="13"/>
    <row r="508" ht="13"/>
    <row r="509" ht="13"/>
    <row r="510" ht="13"/>
    <row r="511" ht="13"/>
    <row r="512" ht="13"/>
    <row r="513" ht="13"/>
    <row r="514" ht="13"/>
    <row r="515" ht="13"/>
    <row r="516" ht="13"/>
    <row r="517" ht="13"/>
    <row r="518" ht="13"/>
    <row r="519" ht="13"/>
    <row r="520" ht="13"/>
    <row r="521" ht="13"/>
    <row r="522" ht="13"/>
    <row r="523" ht="13"/>
    <row r="524" ht="13"/>
    <row r="525" ht="13"/>
    <row r="526" ht="13"/>
    <row r="527" ht="13"/>
    <row r="528" ht="13"/>
    <row r="529" ht="13"/>
    <row r="530" ht="13"/>
    <row r="531" ht="13"/>
    <row r="532" ht="13"/>
    <row r="533" ht="13"/>
    <row r="534" ht="13"/>
    <row r="535" ht="13"/>
    <row r="536" ht="13"/>
    <row r="537" ht="13"/>
    <row r="538" ht="13"/>
    <row r="539" ht="13"/>
    <row r="540" ht="13"/>
    <row r="541" ht="13"/>
    <row r="542" ht="13"/>
    <row r="543" ht="13"/>
    <row r="544" ht="13"/>
    <row r="545" ht="13"/>
    <row r="546" ht="13"/>
    <row r="547" ht="13"/>
    <row r="548" ht="13"/>
    <row r="549" ht="13"/>
    <row r="550" ht="13"/>
    <row r="551" ht="13"/>
    <row r="552" ht="13"/>
    <row r="553" ht="13"/>
    <row r="554" ht="13"/>
    <row r="555" ht="13"/>
    <row r="556" ht="13"/>
    <row r="557" ht="13"/>
    <row r="558" ht="13"/>
    <row r="559" ht="13"/>
    <row r="560" ht="13"/>
    <row r="561" ht="13"/>
    <row r="562" ht="13"/>
    <row r="563" ht="13"/>
    <row r="564" ht="13"/>
    <row r="565" ht="13"/>
    <row r="566" ht="13"/>
    <row r="567" ht="13"/>
    <row r="568" ht="13"/>
    <row r="569" ht="13"/>
    <row r="570" ht="13"/>
    <row r="571" ht="13"/>
    <row r="572" ht="13"/>
    <row r="573" ht="13"/>
    <row r="574" ht="13"/>
    <row r="575" ht="13"/>
    <row r="576" ht="13"/>
    <row r="577" ht="13"/>
    <row r="578" ht="13"/>
    <row r="579" ht="13"/>
    <row r="580" ht="13"/>
    <row r="581" ht="13"/>
    <row r="582" ht="13"/>
    <row r="583" ht="13"/>
    <row r="584" ht="13"/>
    <row r="585" ht="13"/>
    <row r="586" ht="13"/>
    <row r="587" ht="13"/>
    <row r="588" ht="13"/>
    <row r="589" ht="13"/>
    <row r="590" ht="13"/>
    <row r="591" ht="13"/>
    <row r="592" ht="13"/>
    <row r="593" ht="13"/>
    <row r="594" ht="13"/>
    <row r="595" ht="13"/>
    <row r="596" ht="13"/>
    <row r="597" ht="13"/>
    <row r="598" ht="13"/>
    <row r="599" ht="13"/>
    <row r="600" ht="13"/>
    <row r="601" ht="13"/>
    <row r="602" ht="13"/>
    <row r="603" ht="13"/>
    <row r="604" ht="13"/>
    <row r="605" ht="13"/>
    <row r="606" ht="13"/>
    <row r="607" ht="13"/>
    <row r="608" ht="13"/>
    <row r="609" ht="13"/>
    <row r="610" ht="13"/>
    <row r="611" ht="13"/>
    <row r="612" ht="13"/>
    <row r="613" ht="13"/>
    <row r="614" ht="13"/>
    <row r="615" ht="13"/>
    <row r="616" ht="13"/>
    <row r="617" ht="13"/>
    <row r="618" ht="13"/>
    <row r="619" ht="13"/>
    <row r="620" ht="13"/>
    <row r="621" ht="13"/>
    <row r="622" ht="13"/>
    <row r="623" ht="13"/>
    <row r="624" ht="13"/>
    <row r="625" ht="13"/>
    <row r="626" ht="13"/>
    <row r="627" ht="13"/>
    <row r="628" ht="13"/>
    <row r="629" ht="13"/>
    <row r="630" ht="13"/>
    <row r="631" ht="13"/>
    <row r="632" ht="13"/>
    <row r="633" ht="13"/>
    <row r="634" ht="13"/>
    <row r="635" ht="13"/>
    <row r="636" ht="13"/>
    <row r="637" ht="13"/>
    <row r="638" ht="13"/>
    <row r="639" ht="13"/>
    <row r="640" ht="13"/>
    <row r="641" ht="13"/>
    <row r="642" ht="13"/>
    <row r="643" ht="13"/>
    <row r="644" ht="13"/>
    <row r="645" ht="13"/>
    <row r="646" ht="13"/>
    <row r="647" ht="13"/>
    <row r="648" ht="13"/>
    <row r="649" ht="13"/>
    <row r="650" ht="13"/>
    <row r="651" ht="13"/>
    <row r="652" ht="13"/>
    <row r="653" ht="13"/>
    <row r="654" ht="13"/>
    <row r="655" ht="13"/>
    <row r="656" ht="13"/>
    <row r="657" ht="13"/>
    <row r="658" ht="13"/>
    <row r="659" ht="13"/>
    <row r="660" ht="13"/>
    <row r="661" ht="13"/>
    <row r="662" ht="13"/>
    <row r="663" ht="13"/>
    <row r="664" ht="13"/>
    <row r="665" ht="13"/>
    <row r="666" ht="13"/>
    <row r="667" ht="13"/>
    <row r="668" ht="13"/>
    <row r="669" ht="13"/>
    <row r="670" ht="13"/>
    <row r="671" ht="13"/>
    <row r="672" ht="13"/>
    <row r="673" ht="13"/>
    <row r="674" ht="13"/>
    <row r="675" ht="13"/>
    <row r="676" ht="13"/>
    <row r="677" ht="13"/>
    <row r="678" ht="13"/>
    <row r="679" ht="13"/>
    <row r="680" ht="13"/>
    <row r="681" ht="13"/>
    <row r="682" ht="13"/>
    <row r="683" ht="13"/>
    <row r="684" ht="13"/>
    <row r="685" ht="13"/>
    <row r="686" ht="13"/>
    <row r="687" ht="13"/>
    <row r="688" ht="13"/>
    <row r="689" ht="13"/>
    <row r="690" ht="13"/>
    <row r="691" ht="13"/>
    <row r="692" ht="13"/>
    <row r="693" ht="13"/>
    <row r="694" ht="13"/>
    <row r="695" ht="13"/>
    <row r="696" ht="13"/>
    <row r="697" ht="13"/>
    <row r="698" ht="13"/>
    <row r="699" ht="13"/>
    <row r="700" ht="13"/>
    <row r="701" ht="13"/>
    <row r="702" ht="13"/>
    <row r="703" ht="13"/>
    <row r="704" ht="13"/>
    <row r="705" ht="13"/>
    <row r="706" ht="13"/>
    <row r="707" ht="13"/>
    <row r="708" ht="13"/>
    <row r="709" ht="13"/>
    <row r="710" ht="13"/>
    <row r="711" ht="13"/>
    <row r="712" ht="13"/>
    <row r="713" ht="13"/>
    <row r="714" ht="13"/>
    <row r="715" ht="13"/>
    <row r="716" ht="13"/>
    <row r="717" ht="13"/>
    <row r="718" ht="13"/>
    <row r="719" ht="13"/>
    <row r="720" ht="13"/>
    <row r="721" ht="13"/>
    <row r="722" ht="13"/>
    <row r="723" ht="13"/>
    <row r="724" ht="13"/>
    <row r="725" ht="13"/>
    <row r="726" ht="13"/>
    <row r="727" ht="13"/>
    <row r="728" ht="13"/>
    <row r="729" ht="13"/>
    <row r="730" ht="13"/>
    <row r="731" ht="13"/>
    <row r="732" ht="13"/>
    <row r="733" ht="13"/>
    <row r="734" ht="13"/>
    <row r="735" ht="13"/>
    <row r="736" ht="13"/>
    <row r="737" ht="13"/>
    <row r="738" ht="13"/>
    <row r="739" ht="13"/>
    <row r="740" ht="13"/>
    <row r="741" ht="13"/>
    <row r="742" ht="13"/>
    <row r="743" ht="13"/>
    <row r="744" ht="13"/>
    <row r="745" ht="13"/>
    <row r="746" ht="13"/>
    <row r="747" ht="13"/>
    <row r="748" ht="13"/>
    <row r="749" ht="13"/>
    <row r="750" ht="13"/>
    <row r="751" ht="13"/>
    <row r="752" ht="13"/>
    <row r="753" ht="13"/>
    <row r="754" ht="13"/>
    <row r="755" ht="13"/>
    <row r="756" ht="13"/>
    <row r="757" ht="13"/>
    <row r="758" ht="13"/>
    <row r="759" ht="13"/>
    <row r="760" ht="13"/>
    <row r="761" ht="13"/>
    <row r="762" ht="13"/>
    <row r="763" ht="13"/>
    <row r="764" ht="13"/>
    <row r="765" ht="13"/>
    <row r="766" ht="13"/>
    <row r="767" ht="13"/>
    <row r="768" ht="13"/>
    <row r="769" ht="13"/>
    <row r="770" ht="13"/>
    <row r="771" ht="13"/>
    <row r="772" ht="13"/>
    <row r="773" ht="13"/>
    <row r="774" ht="13"/>
    <row r="775" ht="13"/>
    <row r="776" ht="13"/>
    <row r="777" ht="13"/>
    <row r="778" ht="13"/>
    <row r="779" ht="13"/>
    <row r="780" ht="13"/>
    <row r="781" ht="13"/>
    <row r="782" ht="13"/>
    <row r="783" ht="13"/>
    <row r="784" ht="13"/>
    <row r="785" ht="13"/>
    <row r="786" ht="13"/>
    <row r="787" ht="13"/>
    <row r="788" ht="13"/>
    <row r="789" ht="13"/>
    <row r="790" ht="13"/>
    <row r="791" ht="13"/>
    <row r="792" ht="13"/>
    <row r="793" ht="13"/>
    <row r="794" ht="13"/>
    <row r="795" ht="13"/>
    <row r="796" ht="13"/>
    <row r="797" ht="13"/>
    <row r="798" ht="13"/>
    <row r="799" ht="13"/>
    <row r="800" ht="13"/>
    <row r="801" ht="13"/>
    <row r="802" ht="13"/>
    <row r="803" ht="13"/>
    <row r="804" ht="13"/>
    <row r="805" ht="13"/>
    <row r="806" ht="13"/>
    <row r="807" ht="13"/>
    <row r="808" ht="13"/>
    <row r="809" ht="13"/>
    <row r="810" ht="13"/>
    <row r="811" ht="13"/>
    <row r="812" ht="13"/>
    <row r="813" ht="13"/>
    <row r="814" ht="13"/>
    <row r="815" ht="13"/>
    <row r="816" ht="13"/>
    <row r="817" ht="13"/>
    <row r="818" ht="13"/>
    <row r="819" ht="13"/>
    <row r="820" ht="13"/>
    <row r="821" ht="13"/>
    <row r="822" ht="13"/>
    <row r="823" ht="13"/>
    <row r="824" ht="13"/>
    <row r="825" ht="13"/>
    <row r="826" ht="13"/>
    <row r="827" ht="13"/>
    <row r="828" ht="13"/>
    <row r="829" ht="13"/>
    <row r="830" ht="13"/>
    <row r="831" ht="13"/>
    <row r="832" ht="13"/>
    <row r="833" ht="13"/>
    <row r="834" ht="13"/>
    <row r="835" ht="13"/>
    <row r="836" ht="13"/>
    <row r="837" ht="13"/>
    <row r="838" ht="13"/>
    <row r="839" ht="13"/>
    <row r="840" ht="13"/>
    <row r="841" ht="13"/>
    <row r="842" ht="13"/>
    <row r="843" ht="13"/>
    <row r="844" ht="13"/>
    <row r="845" ht="13"/>
    <row r="846" ht="13"/>
    <row r="847" ht="13"/>
    <row r="848" ht="13"/>
    <row r="849" ht="13"/>
    <row r="850" ht="13"/>
    <row r="851" ht="13"/>
    <row r="852" ht="13"/>
    <row r="853" ht="13"/>
    <row r="854" ht="13"/>
    <row r="855" ht="13"/>
    <row r="856" ht="13"/>
    <row r="857" ht="13"/>
    <row r="858" ht="13"/>
    <row r="859" ht="13"/>
    <row r="860" ht="13"/>
    <row r="861" ht="13"/>
    <row r="862" ht="13"/>
    <row r="863" ht="13"/>
    <row r="864" ht="13"/>
    <row r="865" ht="13"/>
    <row r="866" ht="13"/>
    <row r="867" ht="13"/>
    <row r="868" ht="13"/>
    <row r="869" ht="13"/>
    <row r="870" ht="13"/>
    <row r="871" ht="13"/>
    <row r="872" ht="13"/>
    <row r="873" ht="13"/>
    <row r="874" ht="13"/>
    <row r="875" ht="13"/>
    <row r="876" ht="13"/>
    <row r="877" ht="13"/>
    <row r="878" ht="13"/>
    <row r="879" ht="13"/>
    <row r="880" ht="13"/>
    <row r="881" ht="13"/>
    <row r="882" ht="13"/>
    <row r="883" ht="13"/>
    <row r="884" ht="13"/>
    <row r="885" ht="13"/>
    <row r="886" ht="13"/>
    <row r="887" ht="13"/>
    <row r="888" ht="13"/>
    <row r="889" ht="13"/>
    <row r="890" ht="13"/>
    <row r="891" ht="13"/>
    <row r="892" ht="13"/>
    <row r="893" ht="13"/>
    <row r="894" ht="13"/>
    <row r="895" ht="13"/>
    <row r="896" ht="13"/>
    <row r="897" ht="13"/>
    <row r="898" ht="13"/>
    <row r="899" ht="13"/>
    <row r="900" ht="13"/>
    <row r="901" ht="13"/>
    <row r="902" ht="13"/>
    <row r="903" ht="13"/>
    <row r="904" ht="13"/>
    <row r="905" ht="13"/>
    <row r="906" ht="13"/>
    <row r="907" ht="13"/>
    <row r="908" ht="13"/>
    <row r="909" ht="13"/>
    <row r="910" ht="13"/>
    <row r="911" ht="13"/>
    <row r="912" ht="13"/>
    <row r="913" ht="13"/>
    <row r="914" ht="13"/>
    <row r="915" ht="13"/>
    <row r="916" ht="13"/>
    <row r="917" ht="13"/>
    <row r="918" ht="13"/>
    <row r="919" ht="13"/>
    <row r="920" ht="13"/>
    <row r="921" ht="13"/>
    <row r="922" ht="13"/>
    <row r="923" ht="13"/>
    <row r="924" ht="13"/>
    <row r="925" ht="13"/>
    <row r="926" ht="13"/>
    <row r="927" ht="13"/>
    <row r="928" ht="13"/>
    <row r="929" ht="13"/>
    <row r="930" ht="13"/>
    <row r="931" ht="13"/>
    <row r="932" ht="13"/>
    <row r="933" ht="13"/>
    <row r="934" ht="13"/>
    <row r="935" ht="13"/>
    <row r="936" ht="13"/>
    <row r="937" ht="13"/>
    <row r="938" ht="13"/>
    <row r="939" ht="13"/>
    <row r="940" ht="13"/>
    <row r="941" ht="13"/>
    <row r="942" ht="13"/>
    <row r="943" ht="13"/>
    <row r="944" ht="13"/>
    <row r="945" ht="13"/>
    <row r="946" ht="13"/>
    <row r="947" ht="13"/>
    <row r="948" ht="13"/>
    <row r="949" ht="13"/>
    <row r="950" ht="13"/>
    <row r="951" ht="13"/>
    <row r="952" ht="13"/>
    <row r="953" ht="13"/>
    <row r="954" ht="13"/>
    <row r="955" ht="13"/>
    <row r="956" ht="13"/>
    <row r="957" ht="13"/>
    <row r="958" ht="13"/>
    <row r="959" ht="13"/>
    <row r="960" ht="13"/>
    <row r="961" ht="13"/>
    <row r="962" ht="13"/>
    <row r="963" ht="13"/>
    <row r="964" ht="13"/>
    <row r="965" ht="13"/>
    <row r="966" ht="13"/>
    <row r="967" ht="13"/>
    <row r="968" ht="13"/>
    <row r="969" ht="13"/>
    <row r="970" ht="13"/>
    <row r="971" ht="13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29"/>
  <sheetViews>
    <sheetView showGridLines="0" zoomScale="90" zoomScaleNormal="90" workbookViewId="0">
      <selection activeCell="I11" sqref="I11"/>
    </sheetView>
  </sheetViews>
  <sheetFormatPr baseColWidth="10" defaultColWidth="9" defaultRowHeight="16"/>
  <cols>
    <col min="1" max="1" width="9" style="78"/>
    <col min="2" max="2" width="30.1640625" style="78" bestFit="1" customWidth="1"/>
    <col min="3" max="3" width="23.1640625" style="78" customWidth="1"/>
    <col min="4" max="7" width="20.6640625" style="78" customWidth="1"/>
    <col min="8" max="8" width="1.5" style="78" customWidth="1"/>
    <col min="9" max="9" width="29.6640625" style="78" customWidth="1"/>
    <col min="10" max="11" width="10" style="78" bestFit="1" customWidth="1"/>
    <col min="12" max="12" width="10" style="78" customWidth="1"/>
    <col min="13" max="13" width="12.83203125" style="78" customWidth="1"/>
    <col min="14" max="14" width="16.1640625" style="78" customWidth="1"/>
    <col min="15" max="15" width="3.1640625" style="78" customWidth="1"/>
    <col min="16" max="16384" width="9" style="78"/>
  </cols>
  <sheetData>
    <row r="1" spans="2:15" ht="17" thickBot="1"/>
    <row r="2" spans="2:15" ht="23" customHeight="1" thickBot="1">
      <c r="B2" s="79" t="s">
        <v>52</v>
      </c>
      <c r="C2" s="79"/>
      <c r="D2" s="113" t="s">
        <v>94</v>
      </c>
      <c r="E2" s="113" t="s">
        <v>95</v>
      </c>
      <c r="F2" s="113" t="s">
        <v>96</v>
      </c>
      <c r="G2" s="113" t="s">
        <v>99</v>
      </c>
      <c r="J2" s="80" t="s">
        <v>95</v>
      </c>
      <c r="K2" s="81" t="s">
        <v>96</v>
      </c>
      <c r="L2" s="80" t="s">
        <v>99</v>
      </c>
      <c r="M2" s="137" t="s">
        <v>93</v>
      </c>
      <c r="N2" s="138"/>
    </row>
    <row r="3" spans="2:15" ht="17" thickBot="1">
      <c r="I3" s="28" t="s">
        <v>101</v>
      </c>
      <c r="J3" s="82">
        <v>1050</v>
      </c>
      <c r="K3" s="83">
        <v>1100</v>
      </c>
      <c r="L3" s="82">
        <v>1200</v>
      </c>
      <c r="M3" s="118" t="s">
        <v>88</v>
      </c>
      <c r="N3" s="119" t="s">
        <v>89</v>
      </c>
    </row>
    <row r="4" spans="2:15" ht="17" thickBot="1">
      <c r="B4" s="84" t="s">
        <v>74</v>
      </c>
      <c r="C4" s="85" t="e">
        <f>D4/D12</f>
        <v>#DIV/0!</v>
      </c>
      <c r="D4" s="86">
        <f>+'Budget anno 1'!D10</f>
        <v>240000</v>
      </c>
      <c r="E4" s="86">
        <f>+J3*J4*12</f>
        <v>315000</v>
      </c>
      <c r="F4" s="86">
        <f>+K3*K4*12</f>
        <v>330000</v>
      </c>
      <c r="G4" s="86">
        <f>+L3*L4*12</f>
        <v>360000</v>
      </c>
      <c r="I4" s="28" t="s">
        <v>102</v>
      </c>
      <c r="J4" s="87">
        <v>25</v>
      </c>
      <c r="K4" s="88">
        <v>25</v>
      </c>
      <c r="L4" s="87">
        <v>25</v>
      </c>
      <c r="M4" s="120">
        <v>0</v>
      </c>
      <c r="N4" s="121"/>
    </row>
    <row r="5" spans="2:15" ht="17" thickBot="1">
      <c r="B5" s="84" t="s">
        <v>75</v>
      </c>
      <c r="D5" s="86">
        <f>+'Budget anno 1'!D11</f>
        <v>96000</v>
      </c>
      <c r="E5" s="86">
        <f>+(J3*J6)*(0.8)*12</f>
        <v>50400</v>
      </c>
      <c r="F5" s="86">
        <f>+(K3*K6)*(0.8)*12</f>
        <v>52800</v>
      </c>
      <c r="G5" s="86">
        <f>+(L3*L6)*(0.8)*12</f>
        <v>57600</v>
      </c>
      <c r="I5" s="31" t="s">
        <v>73</v>
      </c>
      <c r="J5" s="89">
        <v>0.1</v>
      </c>
      <c r="K5" s="90">
        <v>0.1</v>
      </c>
      <c r="L5" s="89">
        <v>0.1</v>
      </c>
      <c r="M5" s="120">
        <v>1</v>
      </c>
      <c r="N5" s="121">
        <f>+(E4-D4)/D4</f>
        <v>0.3125</v>
      </c>
    </row>
    <row r="6" spans="2:15" ht="17" thickBot="1">
      <c r="B6" s="84" t="s">
        <v>73</v>
      </c>
      <c r="D6" s="86">
        <f>+'Budget anno 1'!D12</f>
        <v>12000</v>
      </c>
      <c r="E6" s="86">
        <f>+D4*J5</f>
        <v>24000</v>
      </c>
      <c r="F6" s="86">
        <f>+E4*K5</f>
        <v>31500</v>
      </c>
      <c r="G6" s="86">
        <f>+F4*L5</f>
        <v>33000</v>
      </c>
      <c r="I6" s="28" t="s">
        <v>103</v>
      </c>
      <c r="J6" s="91">
        <v>5</v>
      </c>
      <c r="K6" s="92">
        <v>5</v>
      </c>
      <c r="L6" s="91">
        <v>5</v>
      </c>
      <c r="M6" s="120">
        <v>2</v>
      </c>
      <c r="N6" s="121">
        <f>+(F4-E4)/E4</f>
        <v>4.7619047619047616E-2</v>
      </c>
    </row>
    <row r="7" spans="2:15" ht="18" customHeight="1" thickBot="1">
      <c r="D7" s="93"/>
      <c r="E7" s="93"/>
      <c r="F7" s="93"/>
      <c r="G7" s="93"/>
      <c r="I7" s="28" t="s">
        <v>76</v>
      </c>
      <c r="J7" s="94">
        <v>0.2</v>
      </c>
      <c r="K7" s="95">
        <v>0.2</v>
      </c>
      <c r="L7" s="94">
        <v>0.2</v>
      </c>
      <c r="M7" s="120">
        <v>3</v>
      </c>
      <c r="N7" s="121">
        <f>+(G4-F4)/F4</f>
        <v>9.0909090909090912E-2</v>
      </c>
    </row>
    <row r="8" spans="2:15" ht="17" thickBot="1">
      <c r="B8" s="96" t="s">
        <v>0</v>
      </c>
      <c r="C8" s="79"/>
      <c r="D8" s="97">
        <f>SUM(D4:D6)</f>
        <v>348000</v>
      </c>
      <c r="E8" s="97">
        <f t="shared" ref="E8:F8" si="0">SUM(E4:E6)</f>
        <v>389400</v>
      </c>
      <c r="F8" s="97">
        <f t="shared" si="0"/>
        <v>414300</v>
      </c>
      <c r="G8" s="97">
        <f t="shared" ref="G8" si="1">SUM(G4:G6)</f>
        <v>450600</v>
      </c>
      <c r="L8" s="117"/>
      <c r="M8" s="122" t="s">
        <v>82</v>
      </c>
      <c r="N8" s="123">
        <f>AVERAGE(N5:N7)</f>
        <v>0.15034271284271283</v>
      </c>
      <c r="O8" s="110">
        <f>IF(N8&lt;=0.2,1,IF(AND(N8&gt;0.2,N8&lt;0.25),2,3))</f>
        <v>1</v>
      </c>
    </row>
    <row r="10" spans="2:15">
      <c r="B10" s="79" t="s">
        <v>56</v>
      </c>
      <c r="C10" s="79"/>
      <c r="D10" s="98"/>
      <c r="E10" s="98"/>
      <c r="F10" s="98"/>
      <c r="G10" s="98"/>
    </row>
    <row r="11" spans="2:15">
      <c r="D11" s="99"/>
      <c r="E11" s="99"/>
      <c r="F11" s="99"/>
      <c r="G11" s="99"/>
    </row>
    <row r="12" spans="2:15">
      <c r="B12" s="100" t="s">
        <v>2</v>
      </c>
      <c r="C12" s="101"/>
      <c r="D12" s="98">
        <f>SUM(D13:D14)</f>
        <v>0</v>
      </c>
      <c r="E12" s="98">
        <f t="shared" ref="E12:F12" si="2">SUM(E13:E14)</f>
        <v>0</v>
      </c>
      <c r="F12" s="98">
        <f t="shared" si="2"/>
        <v>0</v>
      </c>
      <c r="G12" s="98">
        <f t="shared" ref="G12" si="3">SUM(G13:G14)</f>
        <v>0</v>
      </c>
    </row>
    <row r="13" spans="2:15">
      <c r="B13" s="102" t="s">
        <v>38</v>
      </c>
      <c r="D13" s="99">
        <f>'Budget anno 1'!D17</f>
        <v>0</v>
      </c>
      <c r="E13" s="103"/>
      <c r="F13" s="103"/>
      <c r="G13" s="103"/>
    </row>
    <row r="14" spans="2:15">
      <c r="B14" s="102" t="s">
        <v>39</v>
      </c>
      <c r="D14" s="99">
        <f>'Budget anno 1'!D18</f>
        <v>0</v>
      </c>
      <c r="E14" s="103"/>
      <c r="F14" s="103"/>
      <c r="G14" s="103"/>
    </row>
    <row r="15" spans="2:15">
      <c r="B15" s="102"/>
      <c r="D15" s="99"/>
      <c r="E15" s="99"/>
      <c r="F15" s="99"/>
      <c r="G15" s="99"/>
    </row>
    <row r="16" spans="2:15">
      <c r="B16" s="100" t="s">
        <v>53</v>
      </c>
      <c r="C16" s="101"/>
      <c r="D16" s="98">
        <f>SUM(D17:D19)</f>
        <v>8700</v>
      </c>
      <c r="E16" s="98">
        <f t="shared" ref="E16:F16" si="4">SUM(E17:E19)</f>
        <v>9735</v>
      </c>
      <c r="F16" s="98">
        <f t="shared" si="4"/>
        <v>10357.5</v>
      </c>
      <c r="G16" s="98">
        <f t="shared" ref="G16" si="5">SUM(G17:G19)</f>
        <v>11265</v>
      </c>
    </row>
    <row r="17" spans="2:7">
      <c r="B17" s="102" t="s">
        <v>59</v>
      </c>
      <c r="D17" s="99">
        <f>'Budget anno 1'!D25</f>
        <v>0</v>
      </c>
      <c r="E17" s="103"/>
      <c r="F17" s="103"/>
      <c r="G17" s="103"/>
    </row>
    <row r="18" spans="2:7">
      <c r="B18" s="102" t="s">
        <v>60</v>
      </c>
      <c r="C18" s="104">
        <f>D18/D8</f>
        <v>2.5000000000000001E-2</v>
      </c>
      <c r="D18" s="99">
        <f>'Budget anno 1'!D26</f>
        <v>8700</v>
      </c>
      <c r="E18" s="105">
        <f>E8*$C$18</f>
        <v>9735</v>
      </c>
      <c r="F18" s="105">
        <f>F8*$C$18</f>
        <v>10357.5</v>
      </c>
      <c r="G18" s="105">
        <f>G8*$C$18</f>
        <v>11265</v>
      </c>
    </row>
    <row r="19" spans="2:7">
      <c r="B19" s="102" t="s">
        <v>63</v>
      </c>
      <c r="D19" s="99">
        <f>'Budget anno 1'!D29</f>
        <v>0</v>
      </c>
      <c r="E19" s="103"/>
      <c r="F19" s="103"/>
      <c r="G19" s="103"/>
    </row>
    <row r="20" spans="2:7">
      <c r="B20" s="102"/>
      <c r="D20" s="99"/>
      <c r="E20" s="99"/>
      <c r="F20" s="99"/>
      <c r="G20" s="99"/>
    </row>
    <row r="21" spans="2:7">
      <c r="B21" s="100" t="s">
        <v>1</v>
      </c>
      <c r="C21" s="101"/>
      <c r="D21" s="98">
        <f>SUM(D22:D23)</f>
        <v>0</v>
      </c>
      <c r="E21" s="98">
        <f t="shared" ref="E21" si="6">SUM(E22:E23)</f>
        <v>0</v>
      </c>
      <c r="F21" s="98">
        <f t="shared" ref="F21:G21" si="7">SUM(F22:F23)</f>
        <v>0</v>
      </c>
      <c r="G21" s="98">
        <f t="shared" si="7"/>
        <v>0</v>
      </c>
    </row>
    <row r="22" spans="2:7">
      <c r="B22" s="102" t="s">
        <v>48</v>
      </c>
      <c r="D22" s="99">
        <f>'Budget anno 1'!D34</f>
        <v>0</v>
      </c>
      <c r="E22" s="103"/>
      <c r="F22" s="103"/>
      <c r="G22" s="103"/>
    </row>
    <row r="23" spans="2:7">
      <c r="B23" s="102"/>
      <c r="D23" s="99"/>
      <c r="E23" s="99"/>
      <c r="F23" s="99"/>
      <c r="G23" s="99"/>
    </row>
    <row r="24" spans="2:7">
      <c r="B24" s="100" t="s">
        <v>51</v>
      </c>
      <c r="C24" s="101"/>
      <c r="D24" s="98">
        <f>SUM(D25:D27)</f>
        <v>0</v>
      </c>
      <c r="E24" s="98">
        <f t="shared" ref="E24" si="8">SUM(E25:E27)</f>
        <v>0</v>
      </c>
      <c r="F24" s="98">
        <f t="shared" ref="F24:G24" si="9">SUM(F25:F27)</f>
        <v>0</v>
      </c>
      <c r="G24" s="98">
        <f t="shared" si="9"/>
        <v>0</v>
      </c>
    </row>
    <row r="25" spans="2:7">
      <c r="B25" s="102" t="s">
        <v>2</v>
      </c>
      <c r="D25" s="99">
        <f>'Budget anno 1'!D39</f>
        <v>0</v>
      </c>
      <c r="E25" s="103"/>
      <c r="F25" s="103"/>
      <c r="G25" s="103"/>
    </row>
    <row r="26" spans="2:7">
      <c r="B26" s="102" t="s">
        <v>49</v>
      </c>
      <c r="D26" s="99">
        <f>'Budget anno 1'!D40</f>
        <v>0</v>
      </c>
      <c r="E26" s="103"/>
      <c r="F26" s="103"/>
      <c r="G26" s="103"/>
    </row>
    <row r="27" spans="2:7">
      <c r="B27" s="102" t="s">
        <v>50</v>
      </c>
      <c r="D27" s="99">
        <f>'Budget anno 1'!D44</f>
        <v>0</v>
      </c>
      <c r="E27" s="103"/>
      <c r="F27" s="103"/>
      <c r="G27" s="103"/>
    </row>
    <row r="28" spans="2:7" ht="11.25" customHeight="1">
      <c r="B28" s="106"/>
    </row>
    <row r="29" spans="2:7">
      <c r="B29" s="107" t="s">
        <v>58</v>
      </c>
      <c r="C29" s="101"/>
      <c r="D29" s="98">
        <f>+D12+D16+D21+D24</f>
        <v>8700</v>
      </c>
      <c r="E29" s="98">
        <f t="shared" ref="E29:F29" si="10">+E12+E16+E21+E24</f>
        <v>9735</v>
      </c>
      <c r="F29" s="98">
        <f t="shared" si="10"/>
        <v>10357.5</v>
      </c>
      <c r="G29" s="98">
        <f t="shared" ref="G29" si="11">+G12+G16+G21+G24</f>
        <v>11265</v>
      </c>
    </row>
  </sheetData>
  <mergeCells count="1">
    <mergeCell ref="M2:N2"/>
  </mergeCells>
  <phoneticPr fontId="3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T31"/>
  <sheetViews>
    <sheetView topLeftCell="B1" zoomScale="70" zoomScaleNormal="70" workbookViewId="0">
      <selection activeCell="Q26" sqref="Q26"/>
    </sheetView>
  </sheetViews>
  <sheetFormatPr baseColWidth="10" defaultColWidth="11.1640625" defaultRowHeight="15" customHeight="1"/>
  <cols>
    <col min="1" max="1" width="6.33203125" style="45" customWidth="1"/>
    <col min="2" max="2" width="22.6640625" style="45" bestFit="1" customWidth="1"/>
    <col min="3" max="3" width="14.6640625" style="45" bestFit="1" customWidth="1"/>
    <col min="4" max="4" width="13.5" style="45" customWidth="1"/>
    <col min="5" max="5" width="12.83203125" style="45" customWidth="1"/>
    <col min="6" max="6" width="11.6640625" style="45" bestFit="1" customWidth="1"/>
    <col min="7" max="15" width="12.6640625" style="45" bestFit="1" customWidth="1"/>
    <col min="16" max="16" width="10.6640625" style="45" customWidth="1"/>
    <col min="17" max="17" width="12.5" style="45" bestFit="1" customWidth="1"/>
    <col min="18" max="19" width="13.6640625" style="45" customWidth="1"/>
    <col min="20" max="20" width="12.83203125" style="45" bestFit="1" customWidth="1"/>
    <col min="21" max="28" width="8.6640625" style="45" customWidth="1"/>
    <col min="29" max="16384" width="11.1640625" style="45"/>
  </cols>
  <sheetData>
    <row r="1" spans="2:19" ht="15" customHeight="1" thickBot="1"/>
    <row r="2" spans="2:19" ht="15" customHeight="1" thickBot="1">
      <c r="B2" s="46" t="s">
        <v>83</v>
      </c>
      <c r="C2" s="47">
        <v>100000</v>
      </c>
    </row>
    <row r="3" spans="2:19" ht="14"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2:19" ht="14">
      <c r="B4" s="49" t="s">
        <v>57</v>
      </c>
      <c r="C4" s="50" t="s">
        <v>0</v>
      </c>
      <c r="D4" s="51" t="s">
        <v>25</v>
      </c>
      <c r="E4" s="51" t="s">
        <v>26</v>
      </c>
      <c r="F4" s="51" t="s">
        <v>27</v>
      </c>
      <c r="G4" s="51" t="s">
        <v>28</v>
      </c>
      <c r="H4" s="51" t="s">
        <v>29</v>
      </c>
      <c r="I4" s="51" t="s">
        <v>30</v>
      </c>
      <c r="J4" s="51" t="s">
        <v>31</v>
      </c>
      <c r="K4" s="51" t="s">
        <v>32</v>
      </c>
      <c r="L4" s="51" t="s">
        <v>33</v>
      </c>
      <c r="M4" s="51" t="s">
        <v>34</v>
      </c>
      <c r="N4" s="51" t="s">
        <v>35</v>
      </c>
      <c r="O4" s="51" t="s">
        <v>36</v>
      </c>
      <c r="P4" s="51" t="s">
        <v>100</v>
      </c>
      <c r="Q4" s="51" t="s">
        <v>91</v>
      </c>
      <c r="R4" s="51" t="s">
        <v>92</v>
      </c>
      <c r="S4" s="55"/>
    </row>
    <row r="5" spans="2:19" ht="14">
      <c r="B5" s="53"/>
      <c r="C5" s="54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2"/>
      <c r="Q5" s="52"/>
      <c r="R5" s="52"/>
      <c r="S5" s="52"/>
    </row>
    <row r="6" spans="2:19" ht="14">
      <c r="B6" s="50" t="s">
        <v>52</v>
      </c>
      <c r="C6" s="56">
        <f>C7+C8</f>
        <v>348000</v>
      </c>
      <c r="D6" s="56">
        <f t="shared" ref="D6:O6" si="0">D7+D8</f>
        <v>28000</v>
      </c>
      <c r="E6" s="56">
        <f t="shared" si="0"/>
        <v>28000</v>
      </c>
      <c r="F6" s="56">
        <f t="shared" si="0"/>
        <v>28000</v>
      </c>
      <c r="G6" s="56">
        <f t="shared" si="0"/>
        <v>28000</v>
      </c>
      <c r="H6" s="56">
        <f t="shared" si="0"/>
        <v>28000</v>
      </c>
      <c r="I6" s="56">
        <f t="shared" si="0"/>
        <v>28000</v>
      </c>
      <c r="J6" s="56">
        <f t="shared" si="0"/>
        <v>30000</v>
      </c>
      <c r="K6" s="56">
        <f t="shared" si="0"/>
        <v>30000</v>
      </c>
      <c r="L6" s="56">
        <f t="shared" si="0"/>
        <v>30000</v>
      </c>
      <c r="M6" s="56">
        <f t="shared" si="0"/>
        <v>30000</v>
      </c>
      <c r="N6" s="56">
        <f t="shared" si="0"/>
        <v>30000</v>
      </c>
      <c r="O6" s="56">
        <f t="shared" si="0"/>
        <v>30000</v>
      </c>
      <c r="P6" s="56">
        <f>+'Budget a tre anni'!E8</f>
        <v>389400</v>
      </c>
      <c r="Q6" s="56">
        <f>+'Budget a tre anni'!F8</f>
        <v>414300</v>
      </c>
      <c r="R6" s="56">
        <f>+'Budget a tre anni'!G8</f>
        <v>450600</v>
      </c>
      <c r="S6" s="116"/>
    </row>
    <row r="7" spans="2:19" ht="14">
      <c r="B7" s="57" t="s">
        <v>54</v>
      </c>
      <c r="C7" s="58">
        <f>'Budget anno 1'!D14</f>
        <v>348000</v>
      </c>
      <c r="D7" s="58">
        <f>'Budget anno 1'!E14</f>
        <v>28000</v>
      </c>
      <c r="E7" s="58">
        <f>'Budget anno 1'!F14</f>
        <v>28000</v>
      </c>
      <c r="F7" s="58">
        <f>'Budget anno 1'!G14</f>
        <v>28000</v>
      </c>
      <c r="G7" s="58">
        <f>'Budget anno 1'!H14</f>
        <v>28000</v>
      </c>
      <c r="H7" s="58">
        <f>'Budget anno 1'!I14</f>
        <v>28000</v>
      </c>
      <c r="I7" s="58">
        <f>'Budget anno 1'!J14</f>
        <v>28000</v>
      </c>
      <c r="J7" s="58">
        <f>'Budget anno 1'!K14</f>
        <v>30000</v>
      </c>
      <c r="K7" s="58">
        <f>'Budget anno 1'!L14</f>
        <v>30000</v>
      </c>
      <c r="L7" s="58">
        <f>'Budget anno 1'!M14</f>
        <v>30000</v>
      </c>
      <c r="M7" s="58">
        <f>'Budget anno 1'!N14</f>
        <v>30000</v>
      </c>
      <c r="N7" s="58">
        <f>'Budget anno 1'!O14</f>
        <v>30000</v>
      </c>
      <c r="O7" s="58">
        <f>'Budget anno 1'!P14</f>
        <v>30000</v>
      </c>
      <c r="P7" s="58">
        <f>'Budget anno 1'!Q14</f>
        <v>250000</v>
      </c>
      <c r="Q7" s="58">
        <f>'Budget anno 1'!R14</f>
        <v>30000</v>
      </c>
      <c r="R7" s="58">
        <f>'Budget anno 1'!S14</f>
        <v>30000</v>
      </c>
      <c r="S7" s="58"/>
    </row>
    <row r="8" spans="2:19" ht="14">
      <c r="B8" s="57" t="s">
        <v>55</v>
      </c>
      <c r="C8" s="58">
        <f>SUM(D8:O8)</f>
        <v>0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60"/>
      <c r="R8" s="60"/>
    </row>
    <row r="9" spans="2:19" ht="14"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</row>
    <row r="10" spans="2:19" ht="14">
      <c r="B10" s="50" t="s">
        <v>56</v>
      </c>
      <c r="C10" s="56">
        <f>SUM(C11:C14)</f>
        <v>8700</v>
      </c>
      <c r="D10" s="56">
        <f t="shared" ref="D10:O10" si="1">SUM(D11:D14)</f>
        <v>700</v>
      </c>
      <c r="E10" s="56">
        <f t="shared" si="1"/>
        <v>700</v>
      </c>
      <c r="F10" s="56">
        <f t="shared" si="1"/>
        <v>700</v>
      </c>
      <c r="G10" s="56">
        <f t="shared" si="1"/>
        <v>700</v>
      </c>
      <c r="H10" s="56">
        <f t="shared" si="1"/>
        <v>700</v>
      </c>
      <c r="I10" s="56">
        <f t="shared" si="1"/>
        <v>700</v>
      </c>
      <c r="J10" s="56">
        <f t="shared" si="1"/>
        <v>750</v>
      </c>
      <c r="K10" s="56">
        <f t="shared" si="1"/>
        <v>750</v>
      </c>
      <c r="L10" s="56">
        <f t="shared" si="1"/>
        <v>750</v>
      </c>
      <c r="M10" s="56">
        <f t="shared" si="1"/>
        <v>750</v>
      </c>
      <c r="N10" s="56">
        <f t="shared" si="1"/>
        <v>750</v>
      </c>
      <c r="O10" s="56">
        <f t="shared" si="1"/>
        <v>750</v>
      </c>
      <c r="P10" s="56">
        <f>+'Budget a tre anni'!E29</f>
        <v>9735</v>
      </c>
      <c r="Q10" s="56">
        <f>+'Budget a tre anni'!F29</f>
        <v>10357.5</v>
      </c>
      <c r="R10" s="56">
        <f>+'Budget a tre anni'!G29</f>
        <v>11265</v>
      </c>
      <c r="S10" s="116"/>
    </row>
    <row r="11" spans="2:19" ht="14">
      <c r="B11" s="57" t="s">
        <v>2</v>
      </c>
      <c r="C11" s="58">
        <f t="shared" ref="C11:C16" si="2">SUM(D11:O11)</f>
        <v>0</v>
      </c>
      <c r="D11" s="61">
        <f>'Budget anno 1'!E22</f>
        <v>0</v>
      </c>
      <c r="E11" s="61">
        <f>'Budget anno 1'!F22</f>
        <v>0</v>
      </c>
      <c r="F11" s="61">
        <f>'Budget anno 1'!G22</f>
        <v>0</v>
      </c>
      <c r="G11" s="61">
        <f>'Budget anno 1'!H22</f>
        <v>0</v>
      </c>
      <c r="H11" s="61">
        <f>'Budget anno 1'!I22</f>
        <v>0</v>
      </c>
      <c r="I11" s="61">
        <f>'Budget anno 1'!J22</f>
        <v>0</v>
      </c>
      <c r="J11" s="61">
        <f>'Budget anno 1'!K22</f>
        <v>0</v>
      </c>
      <c r="K11" s="61">
        <f>'Budget anno 1'!L22</f>
        <v>0</v>
      </c>
      <c r="L11" s="61">
        <f>'Budget anno 1'!M22</f>
        <v>0</v>
      </c>
      <c r="M11" s="61">
        <f>'Budget anno 1'!N22</f>
        <v>0</v>
      </c>
      <c r="N11" s="61">
        <f>'Budget anno 1'!O22</f>
        <v>0</v>
      </c>
      <c r="O11" s="61">
        <f>'Budget anno 1'!P22</f>
        <v>0</v>
      </c>
      <c r="P11" s="61">
        <f>'Budget anno 1'!Q22</f>
        <v>0</v>
      </c>
      <c r="Q11" s="61">
        <f>'Budget anno 1'!R22</f>
        <v>0</v>
      </c>
      <c r="R11" s="61">
        <f>'Budget anno 1'!S22</f>
        <v>0</v>
      </c>
    </row>
    <row r="12" spans="2:19" ht="14">
      <c r="B12" s="57" t="s">
        <v>53</v>
      </c>
      <c r="C12" s="58">
        <f t="shared" si="2"/>
        <v>8700</v>
      </c>
      <c r="D12" s="61">
        <f>'Budget anno 1'!E31</f>
        <v>700</v>
      </c>
      <c r="E12" s="61">
        <f>'Budget anno 1'!F31</f>
        <v>700</v>
      </c>
      <c r="F12" s="61">
        <f>'Budget anno 1'!G31</f>
        <v>700</v>
      </c>
      <c r="G12" s="61">
        <f>'Budget anno 1'!H31</f>
        <v>700</v>
      </c>
      <c r="H12" s="61">
        <f>'Budget anno 1'!I31</f>
        <v>700</v>
      </c>
      <c r="I12" s="61">
        <f>'Budget anno 1'!J31</f>
        <v>700</v>
      </c>
      <c r="J12" s="61">
        <f>'Budget anno 1'!K31</f>
        <v>750</v>
      </c>
      <c r="K12" s="61">
        <f>'Budget anno 1'!L31</f>
        <v>750</v>
      </c>
      <c r="L12" s="61">
        <f>'Budget anno 1'!M31</f>
        <v>750</v>
      </c>
      <c r="M12" s="61">
        <f>'Budget anno 1'!N31</f>
        <v>750</v>
      </c>
      <c r="N12" s="61">
        <f>'Budget anno 1'!O31</f>
        <v>750</v>
      </c>
      <c r="O12" s="61">
        <f>'Budget anno 1'!P31</f>
        <v>750</v>
      </c>
      <c r="P12" s="61">
        <f>'Budget anno 1'!Q31</f>
        <v>6250</v>
      </c>
      <c r="Q12" s="61">
        <f>'Budget anno 1'!R31</f>
        <v>750</v>
      </c>
      <c r="R12" s="61">
        <f>'Budget anno 1'!S31</f>
        <v>750</v>
      </c>
    </row>
    <row r="13" spans="2:19" ht="14">
      <c r="B13" s="57" t="s">
        <v>64</v>
      </c>
      <c r="C13" s="58">
        <f t="shared" si="2"/>
        <v>0</v>
      </c>
      <c r="D13" s="61">
        <f>'Budget anno 1'!E36</f>
        <v>0</v>
      </c>
      <c r="E13" s="61">
        <f>'Budget anno 1'!F36</f>
        <v>0</v>
      </c>
      <c r="F13" s="61">
        <f>'Budget anno 1'!G36</f>
        <v>0</v>
      </c>
      <c r="G13" s="61">
        <f>'Budget anno 1'!H36</f>
        <v>0</v>
      </c>
      <c r="H13" s="61">
        <f>'Budget anno 1'!I36</f>
        <v>0</v>
      </c>
      <c r="I13" s="61">
        <f>'Budget anno 1'!J36</f>
        <v>0</v>
      </c>
      <c r="J13" s="61">
        <f>'Budget anno 1'!K36</f>
        <v>0</v>
      </c>
      <c r="K13" s="61">
        <f>'Budget anno 1'!L36</f>
        <v>0</v>
      </c>
      <c r="L13" s="61">
        <f>'Budget anno 1'!M36</f>
        <v>0</v>
      </c>
      <c r="M13" s="61">
        <f>'Budget anno 1'!N36</f>
        <v>0</v>
      </c>
      <c r="N13" s="61">
        <f>'Budget anno 1'!O36</f>
        <v>0</v>
      </c>
      <c r="O13" s="61">
        <f>'Budget anno 1'!P36</f>
        <v>0</v>
      </c>
      <c r="P13" s="61">
        <f>'Budget anno 1'!Q36</f>
        <v>0</v>
      </c>
      <c r="Q13" s="61">
        <f>'Budget anno 1'!R36</f>
        <v>0</v>
      </c>
      <c r="R13" s="61">
        <f>'Budget anno 1'!S36</f>
        <v>0</v>
      </c>
    </row>
    <row r="14" spans="2:19" thickBot="1">
      <c r="B14" s="57" t="s">
        <v>51</v>
      </c>
      <c r="C14" s="58">
        <f t="shared" si="2"/>
        <v>0</v>
      </c>
      <c r="D14" s="61">
        <f>'Budget anno 1'!E46</f>
        <v>0</v>
      </c>
      <c r="E14" s="61">
        <f>'Budget anno 1'!F46</f>
        <v>0</v>
      </c>
      <c r="F14" s="61">
        <f>'Budget anno 1'!G46</f>
        <v>0</v>
      </c>
      <c r="G14" s="61">
        <f>'Budget anno 1'!H46</f>
        <v>0</v>
      </c>
      <c r="H14" s="61">
        <f>'Budget anno 1'!I46</f>
        <v>0</v>
      </c>
      <c r="I14" s="61">
        <f>'Budget anno 1'!J46</f>
        <v>0</v>
      </c>
      <c r="J14" s="61">
        <f>'Budget anno 1'!K46</f>
        <v>0</v>
      </c>
      <c r="K14" s="61">
        <f>'Budget anno 1'!L46</f>
        <v>0</v>
      </c>
      <c r="L14" s="61">
        <f>'Budget anno 1'!M46</f>
        <v>0</v>
      </c>
      <c r="M14" s="61">
        <f>'Budget anno 1'!N46</f>
        <v>0</v>
      </c>
      <c r="N14" s="61">
        <f>'Budget anno 1'!O46</f>
        <v>0</v>
      </c>
      <c r="O14" s="61">
        <f>'Budget anno 1'!P46</f>
        <v>0</v>
      </c>
      <c r="P14" s="61">
        <f>'Budget anno 1'!Q46</f>
        <v>0</v>
      </c>
      <c r="Q14" s="61">
        <f>'Budget anno 1'!R46</f>
        <v>0</v>
      </c>
      <c r="R14" s="61">
        <f>'Budget anno 1'!S46</f>
        <v>0</v>
      </c>
    </row>
    <row r="15" spans="2:19" thickBot="1">
      <c r="B15" s="57"/>
      <c r="C15" s="62"/>
      <c r="D15" s="63"/>
      <c r="E15" s="109"/>
      <c r="F15" s="63"/>
      <c r="G15" s="63"/>
      <c r="H15" s="63"/>
      <c r="I15" s="63"/>
      <c r="J15" s="63"/>
      <c r="K15" s="63"/>
      <c r="L15" s="63"/>
      <c r="M15" s="63"/>
      <c r="N15" s="63"/>
      <c r="O15" s="63"/>
    </row>
    <row r="16" spans="2:19" ht="23" customHeight="1">
      <c r="B16" s="64" t="s">
        <v>3</v>
      </c>
      <c r="C16" s="65">
        <f t="shared" si="2"/>
        <v>-8700</v>
      </c>
      <c r="D16" s="65">
        <f t="shared" ref="D16:O16" si="3">-SUM(D11:D14)</f>
        <v>-700</v>
      </c>
      <c r="E16" s="65">
        <f t="shared" si="3"/>
        <v>-700</v>
      </c>
      <c r="F16" s="65">
        <f t="shared" si="3"/>
        <v>-700</v>
      </c>
      <c r="G16" s="65">
        <f t="shared" si="3"/>
        <v>-700</v>
      </c>
      <c r="H16" s="65">
        <f t="shared" si="3"/>
        <v>-700</v>
      </c>
      <c r="I16" s="65">
        <f t="shared" si="3"/>
        <v>-700</v>
      </c>
      <c r="J16" s="65">
        <f t="shared" si="3"/>
        <v>-750</v>
      </c>
      <c r="K16" s="65">
        <f t="shared" si="3"/>
        <v>-750</v>
      </c>
      <c r="L16" s="65">
        <f t="shared" si="3"/>
        <v>-750</v>
      </c>
      <c r="M16" s="65">
        <f t="shared" si="3"/>
        <v>-750</v>
      </c>
      <c r="N16" s="65">
        <f t="shared" si="3"/>
        <v>-750</v>
      </c>
      <c r="O16" s="65">
        <f t="shared" si="3"/>
        <v>-750</v>
      </c>
      <c r="P16" s="65">
        <f>+P10</f>
        <v>9735</v>
      </c>
      <c r="Q16" s="65">
        <f>+Q10</f>
        <v>10357.5</v>
      </c>
      <c r="R16" s="65">
        <f>+R10</f>
        <v>11265</v>
      </c>
      <c r="S16" s="65"/>
    </row>
    <row r="17" spans="2:20" ht="14">
      <c r="B17" s="64" t="s">
        <v>4</v>
      </c>
      <c r="C17" s="65"/>
      <c r="D17" s="65">
        <f>D6+(D16)</f>
        <v>27300</v>
      </c>
      <c r="E17" s="65">
        <f t="shared" ref="E17:O17" si="4">E6+(E16)</f>
        <v>27300</v>
      </c>
      <c r="F17" s="65">
        <f t="shared" si="4"/>
        <v>27300</v>
      </c>
      <c r="G17" s="65">
        <f t="shared" si="4"/>
        <v>27300</v>
      </c>
      <c r="H17" s="65">
        <f t="shared" si="4"/>
        <v>27300</v>
      </c>
      <c r="I17" s="65">
        <f t="shared" si="4"/>
        <v>27300</v>
      </c>
      <c r="J17" s="65">
        <f t="shared" si="4"/>
        <v>29250</v>
      </c>
      <c r="K17" s="65">
        <f t="shared" si="4"/>
        <v>29250</v>
      </c>
      <c r="L17" s="65">
        <f t="shared" si="4"/>
        <v>29250</v>
      </c>
      <c r="M17" s="65">
        <f t="shared" si="4"/>
        <v>29250</v>
      </c>
      <c r="N17" s="65">
        <f t="shared" si="4"/>
        <v>29250</v>
      </c>
      <c r="O17" s="65">
        <f t="shared" si="4"/>
        <v>29250</v>
      </c>
      <c r="P17" s="65">
        <f t="shared" ref="P17:Q17" si="5">P6+(P16)</f>
        <v>399135</v>
      </c>
      <c r="Q17" s="65">
        <f t="shared" si="5"/>
        <v>424657.5</v>
      </c>
      <c r="R17" s="65">
        <f t="shared" ref="R17" si="6">R6+(R16)</f>
        <v>461865</v>
      </c>
      <c r="S17" s="65"/>
    </row>
    <row r="18" spans="2:20" ht="14">
      <c r="B18" s="50" t="s">
        <v>5</v>
      </c>
      <c r="C18" s="56"/>
      <c r="D18" s="56">
        <f>D17</f>
        <v>27300</v>
      </c>
      <c r="E18" s="56">
        <f t="shared" ref="E18:O18" si="7">D18+E17</f>
        <v>54600</v>
      </c>
      <c r="F18" s="56">
        <f t="shared" si="7"/>
        <v>81900</v>
      </c>
      <c r="G18" s="56">
        <f t="shared" si="7"/>
        <v>109200</v>
      </c>
      <c r="H18" s="56">
        <f t="shared" si="7"/>
        <v>136500</v>
      </c>
      <c r="I18" s="56">
        <f t="shared" si="7"/>
        <v>163800</v>
      </c>
      <c r="J18" s="56">
        <f t="shared" si="7"/>
        <v>193050</v>
      </c>
      <c r="K18" s="56">
        <f t="shared" si="7"/>
        <v>222300</v>
      </c>
      <c r="L18" s="56">
        <f t="shared" si="7"/>
        <v>251550</v>
      </c>
      <c r="M18" s="56">
        <f t="shared" si="7"/>
        <v>280800</v>
      </c>
      <c r="N18" s="56">
        <f t="shared" si="7"/>
        <v>310050</v>
      </c>
      <c r="O18" s="56">
        <f t="shared" si="7"/>
        <v>339300</v>
      </c>
      <c r="P18" s="56">
        <f t="shared" ref="P18" si="8">O18+P17</f>
        <v>738435</v>
      </c>
      <c r="Q18" s="56">
        <f t="shared" ref="Q18:R18" si="9">P18+Q17</f>
        <v>1163092.5</v>
      </c>
      <c r="R18" s="56">
        <f t="shared" si="9"/>
        <v>1624957.5</v>
      </c>
      <c r="S18" s="116"/>
    </row>
    <row r="19" spans="2:20" ht="15" customHeight="1" thickBot="1"/>
    <row r="20" spans="2:20" thickBot="1">
      <c r="B20" s="50" t="s">
        <v>46</v>
      </c>
      <c r="C20" s="66">
        <f>-MIN(D18:O18)*(1.45)</f>
        <v>-39585</v>
      </c>
      <c r="D20" s="108" t="s">
        <v>84</v>
      </c>
    </row>
    <row r="21" spans="2:20" ht="17" thickBot="1">
      <c r="B21" s="45" t="s">
        <v>53</v>
      </c>
      <c r="C21" s="67">
        <f>-(C12/$C$16)</f>
        <v>1</v>
      </c>
      <c r="D21" s="114" t="s">
        <v>90</v>
      </c>
      <c r="E21" s="74" t="str">
        <f t="shared" ref="E21:S21" si="10">+D4</f>
        <v>M1</v>
      </c>
      <c r="F21" s="74" t="str">
        <f t="shared" si="10"/>
        <v>M2</v>
      </c>
      <c r="G21" s="74" t="str">
        <f t="shared" si="10"/>
        <v>M3</v>
      </c>
      <c r="H21" s="74" t="str">
        <f t="shared" si="10"/>
        <v>M4</v>
      </c>
      <c r="I21" s="74" t="str">
        <f t="shared" si="10"/>
        <v>M5</v>
      </c>
      <c r="J21" s="74" t="str">
        <f t="shared" si="10"/>
        <v>M6</v>
      </c>
      <c r="K21" s="74" t="str">
        <f t="shared" si="10"/>
        <v>M7</v>
      </c>
      <c r="L21" s="74" t="str">
        <f t="shared" si="10"/>
        <v>M8</v>
      </c>
      <c r="M21" s="74" t="str">
        <f t="shared" si="10"/>
        <v>M9</v>
      </c>
      <c r="N21" s="74" t="str">
        <f t="shared" si="10"/>
        <v>M10</v>
      </c>
      <c r="O21" s="74" t="str">
        <f t="shared" si="10"/>
        <v>M11</v>
      </c>
      <c r="P21" s="74" t="str">
        <f t="shared" si="10"/>
        <v>M12</v>
      </c>
      <c r="Q21" s="74" t="str">
        <f t="shared" si="10"/>
        <v>Anno 1</v>
      </c>
      <c r="R21" s="74" t="str">
        <f t="shared" si="10"/>
        <v>Anno 2</v>
      </c>
      <c r="S21" s="74" t="str">
        <f t="shared" si="10"/>
        <v>Anno 3</v>
      </c>
      <c r="T21" s="108" t="s">
        <v>84</v>
      </c>
    </row>
    <row r="22" spans="2:20" ht="17" thickBot="1">
      <c r="B22" s="45" t="s">
        <v>1</v>
      </c>
      <c r="C22" s="67">
        <f>-(C13)/($C$16)</f>
        <v>0</v>
      </c>
      <c r="D22" s="75">
        <f>+-C2</f>
        <v>-100000</v>
      </c>
      <c r="E22" s="76">
        <f t="shared" ref="E22:S22" si="11">+D17</f>
        <v>27300</v>
      </c>
      <c r="F22" s="76">
        <f t="shared" si="11"/>
        <v>27300</v>
      </c>
      <c r="G22" s="76">
        <f t="shared" si="11"/>
        <v>27300</v>
      </c>
      <c r="H22" s="76">
        <f t="shared" si="11"/>
        <v>27300</v>
      </c>
      <c r="I22" s="76">
        <f t="shared" si="11"/>
        <v>27300</v>
      </c>
      <c r="J22" s="76">
        <f t="shared" si="11"/>
        <v>27300</v>
      </c>
      <c r="K22" s="76">
        <f t="shared" si="11"/>
        <v>29250</v>
      </c>
      <c r="L22" s="76">
        <f t="shared" si="11"/>
        <v>29250</v>
      </c>
      <c r="M22" s="76">
        <f t="shared" si="11"/>
        <v>29250</v>
      </c>
      <c r="N22" s="76">
        <f t="shared" si="11"/>
        <v>29250</v>
      </c>
      <c r="O22" s="76">
        <f t="shared" si="11"/>
        <v>29250</v>
      </c>
      <c r="P22" s="76">
        <f t="shared" si="11"/>
        <v>29250</v>
      </c>
      <c r="Q22" s="76">
        <f t="shared" si="11"/>
        <v>399135</v>
      </c>
      <c r="R22" s="76">
        <f t="shared" si="11"/>
        <v>424657.5</v>
      </c>
      <c r="S22" s="76">
        <f t="shared" si="11"/>
        <v>461865</v>
      </c>
      <c r="T22" s="77">
        <f>IRR(D22:S22)</f>
        <v>0.34089210957026617</v>
      </c>
    </row>
    <row r="23" spans="2:20" ht="15" customHeight="1">
      <c r="B23" s="45" t="s">
        <v>2</v>
      </c>
      <c r="C23" s="67">
        <f>-(C11)/$C$16</f>
        <v>0</v>
      </c>
    </row>
    <row r="24" spans="2:20" ht="14">
      <c r="B24" s="64" t="s">
        <v>0</v>
      </c>
      <c r="C24" s="68">
        <f>C21+C22+C23</f>
        <v>1</v>
      </c>
    </row>
    <row r="26" spans="2:20" ht="15" customHeight="1">
      <c r="C26" s="69"/>
    </row>
    <row r="27" spans="2:20" s="72" customFormat="1" ht="15" customHeight="1">
      <c r="B27" s="70"/>
      <c r="C27" s="71"/>
    </row>
    <row r="28" spans="2:20" s="72" customFormat="1" ht="15" customHeight="1">
      <c r="C28" s="73"/>
    </row>
    <row r="29" spans="2:20" s="72" customFormat="1" ht="15" customHeight="1">
      <c r="C29" s="73"/>
    </row>
    <row r="30" spans="2:20" s="72" customFormat="1" ht="15" customHeight="1">
      <c r="C30" s="73"/>
    </row>
    <row r="31" spans="2:20" ht="15" customHeight="1">
      <c r="C31" s="69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H1007"/>
  <sheetViews>
    <sheetView workbookViewId="0">
      <selection activeCell="B8" sqref="B8"/>
    </sheetView>
  </sheetViews>
  <sheetFormatPr baseColWidth="10" defaultColWidth="9" defaultRowHeight="15" customHeight="1"/>
  <cols>
    <col min="1" max="1" width="9" style="3"/>
    <col min="2" max="2" width="40.6640625" style="3" customWidth="1"/>
    <col min="3" max="3" width="28.6640625" style="3" customWidth="1"/>
    <col min="4" max="4" width="19" style="3" customWidth="1"/>
    <col min="5" max="5" width="17" style="3" customWidth="1"/>
    <col min="6" max="6" width="16" style="3" customWidth="1"/>
    <col min="7" max="8" width="10.33203125" style="3" bestFit="1" customWidth="1"/>
    <col min="9" max="16384" width="9" style="3"/>
  </cols>
  <sheetData>
    <row r="2" spans="2:7" ht="13">
      <c r="B2" s="1" t="s">
        <v>6</v>
      </c>
      <c r="C2" s="115" t="s">
        <v>98</v>
      </c>
      <c r="D2" s="115" t="s">
        <v>97</v>
      </c>
      <c r="E2" s="115" t="s">
        <v>95</v>
      </c>
      <c r="F2" s="115" t="s">
        <v>96</v>
      </c>
    </row>
    <row r="3" spans="2:7" ht="13">
      <c r="B3" s="4"/>
      <c r="C3" s="5"/>
      <c r="G3" s="3">
        <v>3</v>
      </c>
    </row>
    <row r="4" spans="2:7" ht="13">
      <c r="B4" s="4"/>
      <c r="C4" s="7"/>
      <c r="D4" s="7"/>
      <c r="E4" s="7"/>
      <c r="F4" s="7"/>
    </row>
    <row r="5" spans="2:7" ht="13">
      <c r="B5" s="6" t="s">
        <v>41</v>
      </c>
      <c r="C5" s="7">
        <f>C6+C7</f>
        <v>348000</v>
      </c>
      <c r="D5" s="7">
        <f t="shared" ref="D5:E5" si="0">D6+D7</f>
        <v>389400</v>
      </c>
      <c r="E5" s="7">
        <f t="shared" si="0"/>
        <v>414300</v>
      </c>
      <c r="F5" s="7">
        <f t="shared" ref="F5" si="1">F6+F7</f>
        <v>450600</v>
      </c>
    </row>
    <row r="6" spans="2:7" ht="13">
      <c r="B6" s="3" t="s">
        <v>7</v>
      </c>
      <c r="C6" s="8">
        <f>'Budget anno 1'!D14</f>
        <v>348000</v>
      </c>
      <c r="D6" s="26">
        <f>+'Budget a tre anni'!E8</f>
        <v>389400</v>
      </c>
      <c r="E6" s="26">
        <f>+'Budget a tre anni'!F8</f>
        <v>414300</v>
      </c>
      <c r="F6" s="26">
        <f>+'Budget a tre anni'!G8</f>
        <v>450600</v>
      </c>
    </row>
    <row r="7" spans="2:7" ht="13">
      <c r="B7" s="3" t="s">
        <v>9</v>
      </c>
      <c r="C7" s="13"/>
      <c r="D7" s="13"/>
      <c r="E7" s="13"/>
      <c r="F7" s="13"/>
    </row>
    <row r="8" spans="2:7" ht="13">
      <c r="C8" s="8"/>
    </row>
    <row r="9" spans="2:7" ht="13">
      <c r="B9" s="6" t="s">
        <v>42</v>
      </c>
      <c r="C9" s="9">
        <f>SUM(C10:C17)</f>
        <v>8700</v>
      </c>
      <c r="D9" s="9">
        <f t="shared" ref="D9:E9" si="2">SUM(D10:D17)</f>
        <v>9735</v>
      </c>
      <c r="E9" s="9">
        <f t="shared" si="2"/>
        <v>10357.5</v>
      </c>
      <c r="F9" s="9">
        <f t="shared" ref="F9" si="3">SUM(F10:F17)</f>
        <v>11265</v>
      </c>
    </row>
    <row r="10" spans="2:7" ht="13">
      <c r="B10" s="3" t="s">
        <v>47</v>
      </c>
      <c r="C10" s="8"/>
    </row>
    <row r="11" spans="2:7" ht="13">
      <c r="B11" s="3" t="s">
        <v>10</v>
      </c>
      <c r="C11" s="8">
        <f>'Budget anno 1'!D17+'Budget anno 1'!D18+'Budget anno 1'!D34+'Budget anno 1'!D29</f>
        <v>0</v>
      </c>
      <c r="D11" s="22">
        <f>'Budget a tre anni'!E12+'Budget a tre anni'!E19+'Budget a tre anni'!E22</f>
        <v>0</v>
      </c>
      <c r="E11" s="22">
        <f>'Budget a tre anni'!F12+'Budget a tre anni'!F19+'Budget a tre anni'!F22</f>
        <v>0</v>
      </c>
      <c r="F11" s="22">
        <f>'Budget a tre anni'!G12+'Budget a tre anni'!G19+'Budget a tre anni'!G22</f>
        <v>0</v>
      </c>
    </row>
    <row r="12" spans="2:7" ht="13">
      <c r="B12" s="3" t="s">
        <v>11</v>
      </c>
      <c r="C12" s="8"/>
    </row>
    <row r="13" spans="2:7" ht="13">
      <c r="B13" s="3" t="s">
        <v>12</v>
      </c>
      <c r="C13" s="8">
        <f>'Budget anno 1'!D25</f>
        <v>0</v>
      </c>
      <c r="D13" s="22">
        <f>'Budget a tre anni'!E17</f>
        <v>0</v>
      </c>
      <c r="E13" s="22">
        <f>'Budget a tre anni'!F17</f>
        <v>0</v>
      </c>
      <c r="F13" s="22">
        <f>'Budget a tre anni'!G17</f>
        <v>0</v>
      </c>
    </row>
    <row r="14" spans="2:7" ht="13">
      <c r="B14" s="3" t="s">
        <v>40</v>
      </c>
      <c r="C14" s="8">
        <f>C15/13.5</f>
        <v>0</v>
      </c>
      <c r="D14" s="18">
        <f>C14+((C15/13.5)*(1+0.000075))</f>
        <v>0</v>
      </c>
      <c r="E14" s="18">
        <f>D14+((D15/13.5)*(1+0.000075))</f>
        <v>0</v>
      </c>
      <c r="F14" s="18">
        <f>E14+((E15/13.5)*(1+0.000075))</f>
        <v>0</v>
      </c>
    </row>
    <row r="15" spans="2:7" ht="13">
      <c r="B15" s="3" t="s">
        <v>13</v>
      </c>
      <c r="C15" s="8">
        <f>'Budget anno 1'!D46</f>
        <v>0</v>
      </c>
      <c r="D15" s="22">
        <f>'Budget a tre anni'!E24</f>
        <v>0</v>
      </c>
      <c r="E15" s="22">
        <f>'Budget a tre anni'!F24</f>
        <v>0</v>
      </c>
      <c r="F15" s="22">
        <f>'Budget a tre anni'!G24</f>
        <v>0</v>
      </c>
    </row>
    <row r="16" spans="2:7" ht="13">
      <c r="B16" s="3" t="s">
        <v>14</v>
      </c>
      <c r="C16" s="8">
        <f>+'Budget anno 1'!D26</f>
        <v>8700</v>
      </c>
      <c r="D16" s="22">
        <f>+'Budget a tre anni'!E18</f>
        <v>9735</v>
      </c>
      <c r="E16" s="22">
        <f>+'Budget a tre anni'!F18</f>
        <v>10357.5</v>
      </c>
      <c r="F16" s="22">
        <f>+'Budget a tre anni'!G18</f>
        <v>11265</v>
      </c>
    </row>
    <row r="17" spans="2:8" ht="13">
      <c r="B17" s="3" t="s">
        <v>15</v>
      </c>
      <c r="C17" s="8"/>
    </row>
    <row r="18" spans="2:8" ht="13">
      <c r="C18" s="8"/>
    </row>
    <row r="19" spans="2:8" ht="13">
      <c r="B19" s="1" t="s">
        <v>45</v>
      </c>
      <c r="C19" s="10">
        <f>C5-C9</f>
        <v>339300</v>
      </c>
      <c r="D19" s="10">
        <f t="shared" ref="D19:E19" si="4">D5-D9</f>
        <v>379665</v>
      </c>
      <c r="E19" s="10">
        <f t="shared" si="4"/>
        <v>403942.5</v>
      </c>
      <c r="F19" s="10">
        <f t="shared" ref="F19" si="5">F5-F9</f>
        <v>439335</v>
      </c>
    </row>
    <row r="20" spans="2:8" ht="13">
      <c r="B20" s="6"/>
      <c r="C20" s="9"/>
    </row>
    <row r="21" spans="2:8" s="6" customFormat="1" ht="13">
      <c r="B21" s="6" t="s">
        <v>44</v>
      </c>
      <c r="C21" s="9">
        <f t="shared" ref="C21:E21" si="6">SUM(C22:C24)</f>
        <v>0</v>
      </c>
      <c r="D21" s="9">
        <f t="shared" si="6"/>
        <v>0</v>
      </c>
      <c r="E21" s="9">
        <f t="shared" si="6"/>
        <v>0</v>
      </c>
      <c r="F21" s="9">
        <f t="shared" ref="F21" si="7">SUM(F22:F24)</f>
        <v>0</v>
      </c>
    </row>
    <row r="22" spans="2:8" ht="13">
      <c r="B22" s="3" t="s">
        <v>16</v>
      </c>
      <c r="C22" s="8">
        <v>0</v>
      </c>
      <c r="D22" s="8">
        <v>0</v>
      </c>
      <c r="E22" s="8">
        <v>0</v>
      </c>
      <c r="F22" s="8">
        <v>0</v>
      </c>
    </row>
    <row r="23" spans="2:8" ht="13">
      <c r="B23" s="3" t="s">
        <v>17</v>
      </c>
      <c r="C23" s="8">
        <v>0</v>
      </c>
      <c r="D23" s="8">
        <v>0</v>
      </c>
      <c r="E23" s="8">
        <v>0</v>
      </c>
      <c r="F23" s="8">
        <v>0</v>
      </c>
    </row>
    <row r="24" spans="2:8" ht="13">
      <c r="B24" s="3" t="s">
        <v>18</v>
      </c>
      <c r="C24" s="8">
        <v>0</v>
      </c>
      <c r="D24" s="8">
        <v>0</v>
      </c>
      <c r="E24" s="8">
        <v>0</v>
      </c>
      <c r="F24" s="8">
        <v>0</v>
      </c>
    </row>
    <row r="25" spans="2:8" ht="13">
      <c r="C25" s="8"/>
    </row>
    <row r="26" spans="2:8" s="6" customFormat="1" ht="13">
      <c r="B26" s="6" t="s">
        <v>43</v>
      </c>
      <c r="C26" s="9">
        <f t="shared" ref="C26:E26" si="8">SUM(C27:C29)</f>
        <v>0</v>
      </c>
      <c r="D26" s="9">
        <f t="shared" si="8"/>
        <v>0</v>
      </c>
      <c r="E26" s="9">
        <f t="shared" si="8"/>
        <v>0</v>
      </c>
      <c r="F26" s="9">
        <f t="shared" ref="F26" si="9">SUM(F27:F29)</f>
        <v>0</v>
      </c>
    </row>
    <row r="27" spans="2:8" ht="13">
      <c r="B27" s="3" t="s">
        <v>19</v>
      </c>
      <c r="C27" s="8">
        <v>0</v>
      </c>
      <c r="D27" s="8">
        <v>0</v>
      </c>
      <c r="E27" s="8">
        <v>0</v>
      </c>
      <c r="F27" s="8">
        <v>0</v>
      </c>
    </row>
    <row r="28" spans="2:8" ht="13">
      <c r="B28" s="3" t="s">
        <v>20</v>
      </c>
      <c r="C28" s="8">
        <v>0</v>
      </c>
      <c r="D28" s="8">
        <v>0</v>
      </c>
      <c r="E28" s="8">
        <v>0</v>
      </c>
      <c r="F28" s="8">
        <v>0</v>
      </c>
    </row>
    <row r="29" spans="2:8" ht="13">
      <c r="B29" s="3" t="s">
        <v>21</v>
      </c>
      <c r="C29" s="8">
        <v>0</v>
      </c>
      <c r="D29" s="8">
        <v>0</v>
      </c>
      <c r="E29" s="8">
        <v>0</v>
      </c>
      <c r="F29" s="8">
        <v>0</v>
      </c>
    </row>
    <row r="30" spans="2:8" ht="13">
      <c r="C30" s="8"/>
    </row>
    <row r="31" spans="2:8" ht="13">
      <c r="B31" s="6" t="s">
        <v>8</v>
      </c>
      <c r="C31" s="9">
        <f>C19-C21-C26</f>
        <v>339300</v>
      </c>
      <c r="D31" s="9">
        <f t="shared" ref="D31:E31" si="10">D19-D21-D26</f>
        <v>379665</v>
      </c>
      <c r="E31" s="9">
        <f t="shared" si="10"/>
        <v>403942.5</v>
      </c>
      <c r="F31" s="9">
        <f t="shared" ref="F31" si="11">F19-F21-F26</f>
        <v>439335</v>
      </c>
      <c r="H31" s="11" t="s">
        <v>37</v>
      </c>
    </row>
    <row r="32" spans="2:8" ht="13">
      <c r="B32" s="3" t="s">
        <v>22</v>
      </c>
      <c r="C32" s="8">
        <f>C31*$H$32</f>
        <v>67860</v>
      </c>
      <c r="D32" s="8">
        <f t="shared" ref="D32:E32" si="12">D31*$H$32</f>
        <v>75933</v>
      </c>
      <c r="E32" s="8">
        <f t="shared" si="12"/>
        <v>80788.5</v>
      </c>
      <c r="F32" s="8">
        <f t="shared" ref="F32" si="13">F31*$H$32</f>
        <v>87867</v>
      </c>
      <c r="H32" s="12">
        <v>0.2</v>
      </c>
    </row>
    <row r="33" spans="2:8" ht="13">
      <c r="B33" s="3" t="s">
        <v>23</v>
      </c>
      <c r="C33" s="8"/>
    </row>
    <row r="34" spans="2:8" ht="13">
      <c r="C34" s="8"/>
    </row>
    <row r="35" spans="2:8" ht="13">
      <c r="B35" s="1" t="s">
        <v>24</v>
      </c>
      <c r="C35" s="10">
        <f>C31-C32-C33</f>
        <v>271440</v>
      </c>
      <c r="D35" s="10">
        <f t="shared" ref="D35:E35" si="14">D31-D32-D33</f>
        <v>303732</v>
      </c>
      <c r="E35" s="10">
        <f t="shared" si="14"/>
        <v>323154</v>
      </c>
      <c r="F35" s="10">
        <f t="shared" ref="F35" si="15">F31-F32-F33</f>
        <v>351468</v>
      </c>
    </row>
    <row r="36" spans="2:8" ht="15" customHeight="1">
      <c r="C36" s="8"/>
    </row>
    <row r="37" spans="2:8" ht="15" customHeight="1">
      <c r="B37" s="42" t="s">
        <v>85</v>
      </c>
      <c r="C37" s="43">
        <f>+C19+C16</f>
        <v>348000</v>
      </c>
      <c r="D37" s="43">
        <f t="shared" ref="D37:E37" si="16">+D19+D16</f>
        <v>389400</v>
      </c>
      <c r="E37" s="43">
        <f t="shared" si="16"/>
        <v>414300</v>
      </c>
      <c r="F37" s="43">
        <f t="shared" ref="F37" si="17">+F19+F16</f>
        <v>450600</v>
      </c>
    </row>
    <row r="38" spans="2:8" ht="15" customHeight="1" thickBot="1"/>
    <row r="39" spans="2:8" ht="15" customHeight="1" thickBot="1">
      <c r="B39" s="3" t="s">
        <v>86</v>
      </c>
      <c r="C39" s="44">
        <f>+C19/C5</f>
        <v>0.97499999999999998</v>
      </c>
      <c r="D39" s="44">
        <f t="shared" ref="D39:E39" si="18">+D19/D5</f>
        <v>0.97499999999999998</v>
      </c>
      <c r="E39" s="44">
        <f t="shared" si="18"/>
        <v>0.97499999999999998</v>
      </c>
      <c r="F39" s="44">
        <f t="shared" ref="F39" si="19">+F19/F5</f>
        <v>0.97499999999999998</v>
      </c>
      <c r="G39" s="111">
        <f>AVERAGE(C39:E39)</f>
        <v>0.97499999999999998</v>
      </c>
      <c r="H39" s="112">
        <f>IF(G39&lt;=0.08,1,IF(AND(G39&gt;0.08,G39&lt;0.015),2,3))</f>
        <v>3</v>
      </c>
    </row>
    <row r="40" spans="2:8" ht="14" thickBot="1">
      <c r="B40" s="3" t="s">
        <v>87</v>
      </c>
      <c r="C40" s="124">
        <f>+C19</f>
        <v>339300</v>
      </c>
      <c r="D40" s="124">
        <f t="shared" ref="D40:F40" si="20">+D19</f>
        <v>379665</v>
      </c>
      <c r="E40" s="124">
        <f t="shared" si="20"/>
        <v>403942.5</v>
      </c>
      <c r="F40" s="124">
        <f t="shared" si="20"/>
        <v>439335</v>
      </c>
      <c r="G40" s="28">
        <f>IF(D40&gt;0,3,IF(E40&gt;0,2,IF(F40&gt;0,1,1)))</f>
        <v>3</v>
      </c>
      <c r="H40" s="112">
        <f>+G40</f>
        <v>3</v>
      </c>
    </row>
    <row r="41" spans="2:8" ht="13"/>
    <row r="42" spans="2:8" ht="13"/>
    <row r="43" spans="2:8" ht="13"/>
    <row r="44" spans="2:8" ht="13"/>
    <row r="45" spans="2:8" ht="13"/>
    <row r="46" spans="2:8" ht="13"/>
    <row r="47" spans="2:8" ht="13"/>
    <row r="48" spans="2:8" ht="13"/>
    <row r="49" ht="13"/>
    <row r="50" ht="13"/>
    <row r="51" ht="13"/>
    <row r="52" ht="13"/>
    <row r="53" ht="13"/>
    <row r="54" ht="13"/>
    <row r="55" ht="13"/>
    <row r="56" ht="13"/>
    <row r="57" ht="13"/>
    <row r="58" ht="13"/>
    <row r="59" ht="13"/>
    <row r="60" ht="13"/>
    <row r="61" ht="13"/>
    <row r="62" ht="13"/>
    <row r="63" ht="13"/>
    <row r="64" ht="13"/>
    <row r="65" ht="13"/>
    <row r="66" ht="13"/>
    <row r="67" ht="13"/>
    <row r="68" ht="13"/>
    <row r="69" ht="13"/>
    <row r="70" ht="13"/>
    <row r="71" ht="13"/>
    <row r="72" ht="13"/>
    <row r="73" ht="13"/>
    <row r="74" ht="13"/>
    <row r="75" ht="13"/>
    <row r="76" ht="13"/>
    <row r="77" ht="13"/>
    <row r="78" ht="13"/>
    <row r="79" ht="13"/>
    <row r="80" ht="13"/>
    <row r="81" ht="13"/>
    <row r="82" ht="13"/>
    <row r="83" ht="13"/>
    <row r="84" ht="13"/>
    <row r="85" ht="13"/>
    <row r="86" ht="13"/>
    <row r="87" ht="13"/>
    <row r="88" ht="13"/>
    <row r="89" ht="13"/>
    <row r="90" ht="13"/>
    <row r="91" ht="13"/>
    <row r="92" ht="13"/>
    <row r="93" ht="13"/>
    <row r="94" ht="13"/>
    <row r="95" ht="13"/>
    <row r="96" ht="13"/>
    <row r="97" ht="13"/>
    <row r="98" ht="13"/>
    <row r="99" ht="13"/>
    <row r="100" ht="13"/>
    <row r="101" ht="13"/>
    <row r="102" ht="13"/>
    <row r="103" ht="13"/>
    <row r="104" ht="13"/>
    <row r="105" ht="13"/>
    <row r="106" ht="13"/>
    <row r="107" ht="13"/>
    <row r="108" ht="13"/>
    <row r="109" ht="13"/>
    <row r="110" ht="13"/>
    <row r="111" ht="13"/>
    <row r="112" ht="13"/>
    <row r="113" ht="13"/>
    <row r="114" ht="13"/>
    <row r="115" ht="13"/>
    <row r="116" ht="13"/>
    <row r="117" ht="13"/>
    <row r="118" ht="13"/>
    <row r="119" ht="13"/>
    <row r="120" ht="13"/>
    <row r="121" ht="13"/>
    <row r="122" ht="13"/>
    <row r="123" ht="13"/>
    <row r="124" ht="13"/>
    <row r="125" ht="13"/>
    <row r="126" ht="13"/>
    <row r="127" ht="13"/>
    <row r="128" ht="13"/>
    <row r="129" ht="13"/>
    <row r="130" ht="13"/>
    <row r="131" ht="13"/>
    <row r="132" ht="13"/>
    <row r="133" ht="13"/>
    <row r="134" ht="13"/>
    <row r="135" ht="13"/>
    <row r="136" ht="13"/>
    <row r="137" ht="13"/>
    <row r="138" ht="13"/>
    <row r="139" ht="13"/>
    <row r="140" ht="13"/>
    <row r="141" ht="13"/>
    <row r="142" ht="13"/>
    <row r="143" ht="13"/>
    <row r="144" ht="13"/>
    <row r="145" ht="13"/>
    <row r="146" ht="13"/>
    <row r="147" ht="13"/>
    <row r="148" ht="13"/>
    <row r="149" ht="13"/>
    <row r="150" ht="13"/>
    <row r="151" ht="13"/>
    <row r="152" ht="13"/>
    <row r="153" ht="13"/>
    <row r="154" ht="13"/>
    <row r="155" ht="13"/>
    <row r="156" ht="13"/>
    <row r="157" ht="13"/>
    <row r="158" ht="13"/>
    <row r="159" ht="13"/>
    <row r="160" ht="13"/>
    <row r="161" ht="13"/>
    <row r="162" ht="13"/>
    <row r="163" ht="13"/>
    <row r="164" ht="13"/>
    <row r="165" ht="13"/>
    <row r="166" ht="13"/>
    <row r="167" ht="13"/>
    <row r="168" ht="13"/>
    <row r="169" ht="13"/>
    <row r="170" ht="13"/>
    <row r="171" ht="13"/>
    <row r="172" ht="13"/>
    <row r="173" ht="13"/>
    <row r="174" ht="13"/>
    <row r="175" ht="13"/>
    <row r="176" ht="13"/>
    <row r="177" ht="13"/>
    <row r="178" ht="13"/>
    <row r="179" ht="13"/>
    <row r="180" ht="13"/>
    <row r="181" ht="13"/>
    <row r="182" ht="13"/>
    <row r="183" ht="13"/>
    <row r="184" ht="13"/>
    <row r="185" ht="13"/>
    <row r="186" ht="13"/>
    <row r="187" ht="13"/>
    <row r="188" ht="13"/>
    <row r="189" ht="13"/>
    <row r="190" ht="13"/>
    <row r="191" ht="13"/>
    <row r="192" ht="13"/>
    <row r="193" ht="13"/>
    <row r="194" ht="13"/>
    <row r="195" ht="13"/>
    <row r="196" ht="13"/>
    <row r="197" ht="13"/>
    <row r="198" ht="13"/>
    <row r="199" ht="13"/>
    <row r="200" ht="13"/>
    <row r="201" ht="13"/>
    <row r="202" ht="13"/>
    <row r="203" ht="13"/>
    <row r="204" ht="13"/>
    <row r="205" ht="13"/>
    <row r="206" ht="13"/>
    <row r="207" ht="13"/>
    <row r="208" ht="13"/>
    <row r="209" ht="13"/>
    <row r="210" ht="13"/>
    <row r="211" ht="13"/>
    <row r="212" ht="13"/>
    <row r="213" ht="13"/>
    <row r="214" ht="13"/>
    <row r="215" ht="13"/>
    <row r="216" ht="13"/>
    <row r="217" ht="13"/>
    <row r="218" ht="13"/>
    <row r="219" ht="13"/>
    <row r="220" ht="13"/>
    <row r="221" ht="13"/>
    <row r="222" ht="13"/>
    <row r="223" ht="13"/>
    <row r="224" ht="13"/>
    <row r="225" ht="13"/>
    <row r="226" ht="13"/>
    <row r="227" ht="13"/>
    <row r="228" ht="13"/>
    <row r="229" ht="13"/>
    <row r="230" ht="13"/>
    <row r="231" ht="13"/>
    <row r="232" ht="13"/>
    <row r="233" ht="13"/>
    <row r="234" ht="13"/>
    <row r="235" ht="13"/>
    <row r="236" ht="13"/>
    <row r="237" ht="13"/>
    <row r="238" ht="13"/>
    <row r="239" ht="13"/>
    <row r="240" ht="13"/>
    <row r="241" ht="13"/>
    <row r="242" ht="13"/>
    <row r="243" ht="13"/>
    <row r="244" ht="13"/>
    <row r="245" ht="13"/>
    <row r="246" ht="13"/>
    <row r="247" ht="13"/>
    <row r="248" ht="13"/>
    <row r="249" ht="13"/>
    <row r="250" ht="13"/>
    <row r="251" ht="13"/>
    <row r="252" ht="13"/>
    <row r="253" ht="13"/>
    <row r="254" ht="13"/>
    <row r="255" ht="13"/>
    <row r="256" ht="13"/>
    <row r="257" ht="13"/>
    <row r="258" ht="13"/>
    <row r="259" ht="13"/>
    <row r="260" ht="13"/>
    <row r="261" ht="13"/>
    <row r="262" ht="13"/>
    <row r="263" ht="13"/>
    <row r="264" ht="13"/>
    <row r="265" ht="13"/>
    <row r="266" ht="13"/>
    <row r="267" ht="13"/>
    <row r="268" ht="13"/>
    <row r="269" ht="13"/>
    <row r="270" ht="13"/>
    <row r="271" ht="13"/>
    <row r="272" ht="13"/>
    <row r="273" ht="13"/>
    <row r="274" ht="13"/>
    <row r="275" ht="13"/>
    <row r="276" ht="13"/>
    <row r="277" ht="13"/>
    <row r="278" ht="13"/>
    <row r="279" ht="13"/>
    <row r="280" ht="13"/>
    <row r="281" ht="13"/>
    <row r="282" ht="13"/>
    <row r="283" ht="13"/>
    <row r="284" ht="13"/>
    <row r="285" ht="13"/>
    <row r="286" ht="13"/>
    <row r="287" ht="13"/>
    <row r="288" ht="13"/>
    <row r="289" ht="13"/>
    <row r="290" ht="13"/>
    <row r="291" ht="13"/>
    <row r="292" ht="13"/>
    <row r="293" ht="13"/>
    <row r="294" ht="13"/>
    <row r="295" ht="13"/>
    <row r="296" ht="13"/>
    <row r="297" ht="13"/>
    <row r="298" ht="13"/>
    <row r="299" ht="13"/>
    <row r="300" ht="13"/>
    <row r="301" ht="13"/>
    <row r="302" ht="13"/>
    <row r="303" ht="13"/>
    <row r="304" ht="13"/>
    <row r="305" ht="13"/>
    <row r="306" ht="13"/>
    <row r="307" ht="13"/>
    <row r="308" ht="13"/>
    <row r="309" ht="13"/>
    <row r="310" ht="13"/>
    <row r="311" ht="13"/>
    <row r="312" ht="13"/>
    <row r="313" ht="13"/>
    <row r="314" ht="13"/>
    <row r="315" ht="13"/>
    <row r="316" ht="13"/>
    <row r="317" ht="13"/>
    <row r="318" ht="13"/>
    <row r="319" ht="13"/>
    <row r="320" ht="13"/>
    <row r="321" ht="13"/>
    <row r="322" ht="13"/>
    <row r="323" ht="13"/>
    <row r="324" ht="13"/>
    <row r="325" ht="13"/>
    <row r="326" ht="13"/>
    <row r="327" ht="13"/>
    <row r="328" ht="13"/>
    <row r="329" ht="13"/>
    <row r="330" ht="13"/>
    <row r="331" ht="13"/>
    <row r="332" ht="13"/>
    <row r="333" ht="13"/>
    <row r="334" ht="13"/>
    <row r="335" ht="13"/>
    <row r="336" ht="13"/>
    <row r="337" ht="13"/>
    <row r="338" ht="13"/>
    <row r="339" ht="13"/>
    <row r="340" ht="13"/>
    <row r="341" ht="13"/>
    <row r="342" ht="13"/>
    <row r="343" ht="13"/>
    <row r="344" ht="13"/>
    <row r="345" ht="13"/>
    <row r="346" ht="13"/>
    <row r="347" ht="13"/>
    <row r="348" ht="13"/>
    <row r="349" ht="13"/>
    <row r="350" ht="13"/>
    <row r="351" ht="13"/>
    <row r="352" ht="13"/>
    <row r="353" ht="13"/>
    <row r="354" ht="13"/>
    <row r="355" ht="13"/>
    <row r="356" ht="13"/>
    <row r="357" ht="13"/>
    <row r="358" ht="13"/>
    <row r="359" ht="13"/>
    <row r="360" ht="13"/>
    <row r="361" ht="13"/>
    <row r="362" ht="13"/>
    <row r="363" ht="13"/>
    <row r="364" ht="13"/>
    <row r="365" ht="13"/>
    <row r="366" ht="13"/>
    <row r="367" ht="13"/>
    <row r="368" ht="13"/>
    <row r="369" ht="13"/>
    <row r="370" ht="13"/>
    <row r="371" ht="13"/>
    <row r="372" ht="13"/>
    <row r="373" ht="13"/>
    <row r="374" ht="13"/>
    <row r="375" ht="13"/>
    <row r="376" ht="13"/>
    <row r="377" ht="13"/>
    <row r="378" ht="13"/>
    <row r="379" ht="13"/>
    <row r="380" ht="13"/>
    <row r="381" ht="13"/>
    <row r="382" ht="13"/>
    <row r="383" ht="13"/>
    <row r="384" ht="13"/>
    <row r="385" ht="13"/>
    <row r="386" ht="13"/>
    <row r="387" ht="13"/>
    <row r="388" ht="13"/>
    <row r="389" ht="13"/>
    <row r="390" ht="13"/>
    <row r="391" ht="13"/>
    <row r="392" ht="13"/>
    <row r="393" ht="13"/>
    <row r="394" ht="13"/>
    <row r="395" ht="13"/>
    <row r="396" ht="13"/>
    <row r="397" ht="13"/>
    <row r="398" ht="13"/>
    <row r="399" ht="13"/>
    <row r="400" ht="13"/>
    <row r="401" ht="13"/>
    <row r="402" ht="13"/>
    <row r="403" ht="13"/>
    <row r="404" ht="13"/>
    <row r="405" ht="13"/>
    <row r="406" ht="13"/>
    <row r="407" ht="13"/>
    <row r="408" ht="13"/>
    <row r="409" ht="13"/>
    <row r="410" ht="13"/>
    <row r="411" ht="13"/>
    <row r="412" ht="13"/>
    <row r="413" ht="13"/>
    <row r="414" ht="13"/>
    <row r="415" ht="13"/>
    <row r="416" ht="13"/>
    <row r="417" ht="13"/>
    <row r="418" ht="13"/>
    <row r="419" ht="13"/>
    <row r="420" ht="13"/>
    <row r="421" ht="13"/>
    <row r="422" ht="13"/>
    <row r="423" ht="13"/>
    <row r="424" ht="13"/>
    <row r="425" ht="13"/>
    <row r="426" ht="13"/>
    <row r="427" ht="13"/>
    <row r="428" ht="13"/>
    <row r="429" ht="13"/>
    <row r="430" ht="13"/>
    <row r="431" ht="13"/>
    <row r="432" ht="13"/>
    <row r="433" ht="13"/>
    <row r="434" ht="13"/>
    <row r="435" ht="13"/>
    <row r="436" ht="13"/>
    <row r="437" ht="13"/>
    <row r="438" ht="13"/>
    <row r="439" ht="13"/>
    <row r="440" ht="13"/>
    <row r="441" ht="13"/>
    <row r="442" ht="13"/>
    <row r="443" ht="13"/>
    <row r="444" ht="13"/>
    <row r="445" ht="13"/>
    <row r="446" ht="13"/>
    <row r="447" ht="13"/>
    <row r="448" ht="13"/>
    <row r="449" ht="13"/>
    <row r="450" ht="13"/>
    <row r="451" ht="13"/>
    <row r="452" ht="13"/>
    <row r="453" ht="13"/>
    <row r="454" ht="13"/>
    <row r="455" ht="13"/>
    <row r="456" ht="13"/>
    <row r="457" ht="13"/>
    <row r="458" ht="13"/>
    <row r="459" ht="13"/>
    <row r="460" ht="13"/>
    <row r="461" ht="13"/>
    <row r="462" ht="13"/>
    <row r="463" ht="13"/>
    <row r="464" ht="13"/>
    <row r="465" ht="13"/>
    <row r="466" ht="13"/>
    <row r="467" ht="13"/>
    <row r="468" ht="13"/>
    <row r="469" ht="13"/>
    <row r="470" ht="13"/>
    <row r="471" ht="13"/>
    <row r="472" ht="13"/>
    <row r="473" ht="13"/>
    <row r="474" ht="13"/>
    <row r="475" ht="13"/>
    <row r="476" ht="13"/>
    <row r="477" ht="13"/>
    <row r="478" ht="13"/>
    <row r="479" ht="13"/>
    <row r="480" ht="13"/>
    <row r="481" ht="13"/>
    <row r="482" ht="13"/>
    <row r="483" ht="13"/>
    <row r="484" ht="13"/>
    <row r="485" ht="13"/>
    <row r="486" ht="13"/>
    <row r="487" ht="13"/>
    <row r="488" ht="13"/>
    <row r="489" ht="13"/>
    <row r="490" ht="13"/>
    <row r="491" ht="13"/>
    <row r="492" ht="13"/>
    <row r="493" ht="13"/>
    <row r="494" ht="13"/>
    <row r="495" ht="13"/>
    <row r="496" ht="13"/>
    <row r="497" ht="13"/>
    <row r="498" ht="13"/>
    <row r="499" ht="13"/>
    <row r="500" ht="13"/>
    <row r="501" ht="13"/>
    <row r="502" ht="13"/>
    <row r="503" ht="13"/>
    <row r="504" ht="13"/>
    <row r="505" ht="13"/>
    <row r="506" ht="13"/>
    <row r="507" ht="13"/>
    <row r="508" ht="13"/>
    <row r="509" ht="13"/>
    <row r="510" ht="13"/>
    <row r="511" ht="13"/>
    <row r="512" ht="13"/>
    <row r="513" ht="13"/>
    <row r="514" ht="13"/>
    <row r="515" ht="13"/>
    <row r="516" ht="13"/>
    <row r="517" ht="13"/>
    <row r="518" ht="13"/>
    <row r="519" ht="13"/>
    <row r="520" ht="13"/>
    <row r="521" ht="13"/>
    <row r="522" ht="13"/>
    <row r="523" ht="13"/>
    <row r="524" ht="13"/>
    <row r="525" ht="13"/>
    <row r="526" ht="13"/>
    <row r="527" ht="13"/>
    <row r="528" ht="13"/>
    <row r="529" ht="13"/>
    <row r="530" ht="13"/>
    <row r="531" ht="13"/>
    <row r="532" ht="13"/>
    <row r="533" ht="13"/>
    <row r="534" ht="13"/>
    <row r="535" ht="13"/>
    <row r="536" ht="13"/>
    <row r="537" ht="13"/>
    <row r="538" ht="13"/>
    <row r="539" ht="13"/>
    <row r="540" ht="13"/>
    <row r="541" ht="13"/>
    <row r="542" ht="13"/>
    <row r="543" ht="13"/>
    <row r="544" ht="13"/>
    <row r="545" ht="13"/>
    <row r="546" ht="13"/>
    <row r="547" ht="13"/>
    <row r="548" ht="13"/>
    <row r="549" ht="13"/>
    <row r="550" ht="13"/>
    <row r="551" ht="13"/>
    <row r="552" ht="13"/>
    <row r="553" ht="13"/>
    <row r="554" ht="13"/>
    <row r="555" ht="13"/>
    <row r="556" ht="13"/>
    <row r="557" ht="13"/>
    <row r="558" ht="13"/>
    <row r="559" ht="13"/>
    <row r="560" ht="13"/>
    <row r="561" ht="13"/>
    <row r="562" ht="13"/>
    <row r="563" ht="13"/>
    <row r="564" ht="13"/>
    <row r="565" ht="13"/>
    <row r="566" ht="13"/>
    <row r="567" ht="13"/>
    <row r="568" ht="13"/>
    <row r="569" ht="13"/>
    <row r="570" ht="13"/>
    <row r="571" ht="13"/>
    <row r="572" ht="13"/>
    <row r="573" ht="13"/>
    <row r="574" ht="13"/>
    <row r="575" ht="13"/>
    <row r="576" ht="13"/>
    <row r="577" ht="13"/>
    <row r="578" ht="13"/>
    <row r="579" ht="13"/>
    <row r="580" ht="13"/>
    <row r="581" ht="13"/>
    <row r="582" ht="13"/>
    <row r="583" ht="13"/>
    <row r="584" ht="13"/>
    <row r="585" ht="13"/>
    <row r="586" ht="13"/>
    <row r="587" ht="13"/>
    <row r="588" ht="13"/>
    <row r="589" ht="13"/>
    <row r="590" ht="13"/>
    <row r="591" ht="13"/>
    <row r="592" ht="13"/>
    <row r="593" ht="13"/>
    <row r="594" ht="13"/>
    <row r="595" ht="13"/>
    <row r="596" ht="13"/>
    <row r="597" ht="13"/>
    <row r="598" ht="13"/>
    <row r="599" ht="13"/>
    <row r="600" ht="13"/>
    <row r="601" ht="13"/>
    <row r="602" ht="13"/>
    <row r="603" ht="13"/>
    <row r="604" ht="13"/>
    <row r="605" ht="13"/>
    <row r="606" ht="13"/>
    <row r="607" ht="13"/>
    <row r="608" ht="13"/>
    <row r="609" ht="13"/>
    <row r="610" ht="13"/>
    <row r="611" ht="13"/>
    <row r="612" ht="13"/>
    <row r="613" ht="13"/>
    <row r="614" ht="13"/>
    <row r="615" ht="13"/>
    <row r="616" ht="13"/>
    <row r="617" ht="13"/>
    <row r="618" ht="13"/>
    <row r="619" ht="13"/>
    <row r="620" ht="13"/>
    <row r="621" ht="13"/>
    <row r="622" ht="13"/>
    <row r="623" ht="13"/>
    <row r="624" ht="13"/>
    <row r="625" ht="13"/>
    <row r="626" ht="13"/>
    <row r="627" ht="13"/>
    <row r="628" ht="13"/>
    <row r="629" ht="13"/>
    <row r="630" ht="13"/>
    <row r="631" ht="13"/>
    <row r="632" ht="13"/>
    <row r="633" ht="13"/>
    <row r="634" ht="13"/>
    <row r="635" ht="13"/>
    <row r="636" ht="13"/>
    <row r="637" ht="13"/>
    <row r="638" ht="13"/>
    <row r="639" ht="13"/>
    <row r="640" ht="13"/>
    <row r="641" ht="13"/>
    <row r="642" ht="13"/>
    <row r="643" ht="13"/>
    <row r="644" ht="13"/>
    <row r="645" ht="13"/>
    <row r="646" ht="13"/>
    <row r="647" ht="13"/>
    <row r="648" ht="13"/>
    <row r="649" ht="13"/>
    <row r="650" ht="13"/>
    <row r="651" ht="13"/>
    <row r="652" ht="13"/>
    <row r="653" ht="13"/>
    <row r="654" ht="13"/>
    <row r="655" ht="13"/>
    <row r="656" ht="13"/>
    <row r="657" ht="13"/>
    <row r="658" ht="13"/>
    <row r="659" ht="13"/>
    <row r="660" ht="13"/>
    <row r="661" ht="13"/>
    <row r="662" ht="13"/>
    <row r="663" ht="13"/>
    <row r="664" ht="13"/>
    <row r="665" ht="13"/>
    <row r="666" ht="13"/>
    <row r="667" ht="13"/>
    <row r="668" ht="13"/>
    <row r="669" ht="13"/>
    <row r="670" ht="13"/>
    <row r="671" ht="13"/>
    <row r="672" ht="13"/>
    <row r="673" ht="13"/>
    <row r="674" ht="13"/>
    <row r="675" ht="13"/>
    <row r="676" ht="13"/>
    <row r="677" ht="13"/>
    <row r="678" ht="13"/>
    <row r="679" ht="13"/>
    <row r="680" ht="13"/>
    <row r="681" ht="13"/>
    <row r="682" ht="13"/>
    <row r="683" ht="13"/>
    <row r="684" ht="13"/>
    <row r="685" ht="13"/>
    <row r="686" ht="13"/>
    <row r="687" ht="13"/>
    <row r="688" ht="13"/>
    <row r="689" ht="13"/>
    <row r="690" ht="13"/>
    <row r="691" ht="13"/>
    <row r="692" ht="13"/>
    <row r="693" ht="13"/>
    <row r="694" ht="13"/>
    <row r="695" ht="13"/>
    <row r="696" ht="13"/>
    <row r="697" ht="13"/>
    <row r="698" ht="13"/>
    <row r="699" ht="13"/>
    <row r="700" ht="13"/>
    <row r="701" ht="13"/>
    <row r="702" ht="13"/>
    <row r="703" ht="13"/>
    <row r="704" ht="13"/>
    <row r="705" ht="13"/>
    <row r="706" ht="13"/>
    <row r="707" ht="13"/>
    <row r="708" ht="13"/>
    <row r="709" ht="13"/>
    <row r="710" ht="13"/>
    <row r="711" ht="13"/>
    <row r="712" ht="13"/>
    <row r="713" ht="13"/>
    <row r="714" ht="13"/>
    <row r="715" ht="13"/>
    <row r="716" ht="13"/>
    <row r="717" ht="13"/>
    <row r="718" ht="13"/>
    <row r="719" ht="13"/>
    <row r="720" ht="13"/>
    <row r="721" ht="13"/>
    <row r="722" ht="13"/>
    <row r="723" ht="13"/>
    <row r="724" ht="13"/>
    <row r="725" ht="13"/>
    <row r="726" ht="13"/>
    <row r="727" ht="13"/>
    <row r="728" ht="13"/>
    <row r="729" ht="13"/>
    <row r="730" ht="13"/>
    <row r="731" ht="13"/>
    <row r="732" ht="13"/>
    <row r="733" ht="13"/>
    <row r="734" ht="13"/>
    <row r="735" ht="13"/>
    <row r="736" ht="13"/>
    <row r="737" ht="13"/>
    <row r="738" ht="13"/>
    <row r="739" ht="13"/>
    <row r="740" ht="13"/>
    <row r="741" ht="13"/>
    <row r="742" ht="13"/>
    <row r="743" ht="13"/>
    <row r="744" ht="13"/>
    <row r="745" ht="13"/>
    <row r="746" ht="13"/>
    <row r="747" ht="13"/>
    <row r="748" ht="13"/>
    <row r="749" ht="13"/>
    <row r="750" ht="13"/>
    <row r="751" ht="13"/>
    <row r="752" ht="13"/>
    <row r="753" ht="13"/>
    <row r="754" ht="13"/>
    <row r="755" ht="13"/>
    <row r="756" ht="13"/>
    <row r="757" ht="13"/>
    <row r="758" ht="13"/>
    <row r="759" ht="13"/>
    <row r="760" ht="13"/>
    <row r="761" ht="13"/>
    <row r="762" ht="13"/>
    <row r="763" ht="13"/>
    <row r="764" ht="13"/>
    <row r="765" ht="13"/>
    <row r="766" ht="13"/>
    <row r="767" ht="13"/>
    <row r="768" ht="13"/>
    <row r="769" ht="13"/>
    <row r="770" ht="13"/>
    <row r="771" ht="13"/>
    <row r="772" ht="13"/>
    <row r="773" ht="13"/>
    <row r="774" ht="13"/>
    <row r="775" ht="13"/>
    <row r="776" ht="13"/>
    <row r="777" ht="13"/>
    <row r="778" ht="13"/>
    <row r="779" ht="13"/>
    <row r="780" ht="13"/>
    <row r="781" ht="13"/>
    <row r="782" ht="13"/>
    <row r="783" ht="13"/>
    <row r="784" ht="13"/>
    <row r="785" ht="13"/>
    <row r="786" ht="13"/>
    <row r="787" ht="13"/>
    <row r="788" ht="13"/>
    <row r="789" ht="13"/>
    <row r="790" ht="13"/>
    <row r="791" ht="13"/>
    <row r="792" ht="13"/>
    <row r="793" ht="13"/>
    <row r="794" ht="13"/>
    <row r="795" ht="13"/>
    <row r="796" ht="13"/>
    <row r="797" ht="13"/>
    <row r="798" ht="13"/>
    <row r="799" ht="13"/>
    <row r="800" ht="13"/>
    <row r="801" ht="13"/>
    <row r="802" ht="13"/>
    <row r="803" ht="13"/>
    <row r="804" ht="13"/>
    <row r="805" ht="13"/>
    <row r="806" ht="13"/>
    <row r="807" ht="13"/>
    <row r="808" ht="13"/>
    <row r="809" ht="13"/>
    <row r="810" ht="13"/>
    <row r="811" ht="13"/>
    <row r="812" ht="13"/>
    <row r="813" ht="13"/>
    <row r="814" ht="13"/>
    <row r="815" ht="13"/>
    <row r="816" ht="13"/>
    <row r="817" ht="13"/>
    <row r="818" ht="13"/>
    <row r="819" ht="13"/>
    <row r="820" ht="13"/>
    <row r="821" ht="13"/>
    <row r="822" ht="13"/>
    <row r="823" ht="13"/>
    <row r="824" ht="13"/>
    <row r="825" ht="13"/>
    <row r="826" ht="13"/>
    <row r="827" ht="13"/>
    <row r="828" ht="13"/>
    <row r="829" ht="13"/>
    <row r="830" ht="13"/>
    <row r="831" ht="13"/>
    <row r="832" ht="13"/>
    <row r="833" ht="13"/>
    <row r="834" ht="13"/>
    <row r="835" ht="13"/>
    <row r="836" ht="13"/>
    <row r="837" ht="13"/>
    <row r="838" ht="13"/>
    <row r="839" ht="13"/>
    <row r="840" ht="13"/>
    <row r="841" ht="13"/>
    <row r="842" ht="13"/>
    <row r="843" ht="13"/>
    <row r="844" ht="13"/>
    <row r="845" ht="13"/>
    <row r="846" ht="13"/>
    <row r="847" ht="13"/>
    <row r="848" ht="13"/>
    <row r="849" ht="13"/>
    <row r="850" ht="13"/>
    <row r="851" ht="13"/>
    <row r="852" ht="13"/>
    <row r="853" ht="13"/>
    <row r="854" ht="13"/>
    <row r="855" ht="13"/>
    <row r="856" ht="13"/>
    <row r="857" ht="13"/>
    <row r="858" ht="13"/>
    <row r="859" ht="13"/>
    <row r="860" ht="13"/>
    <row r="861" ht="13"/>
    <row r="862" ht="13"/>
    <row r="863" ht="13"/>
    <row r="864" ht="13"/>
    <row r="865" ht="13"/>
    <row r="866" ht="13"/>
    <row r="867" ht="13"/>
    <row r="868" ht="13"/>
    <row r="869" ht="13"/>
    <row r="870" ht="13"/>
    <row r="871" ht="13"/>
    <row r="872" ht="13"/>
    <row r="873" ht="13"/>
    <row r="874" ht="13"/>
    <row r="875" ht="13"/>
    <row r="876" ht="13"/>
    <row r="877" ht="13"/>
    <row r="878" ht="13"/>
    <row r="879" ht="13"/>
    <row r="880" ht="13"/>
    <row r="881" ht="13"/>
    <row r="882" ht="13"/>
    <row r="883" ht="13"/>
    <row r="884" ht="13"/>
    <row r="885" ht="13"/>
    <row r="886" ht="13"/>
    <row r="887" ht="13"/>
    <row r="888" ht="13"/>
    <row r="889" ht="13"/>
    <row r="890" ht="13"/>
    <row r="891" ht="13"/>
    <row r="892" ht="13"/>
    <row r="893" ht="13"/>
    <row r="894" ht="13"/>
    <row r="895" ht="13"/>
    <row r="896" ht="13"/>
    <row r="897" ht="13"/>
    <row r="898" ht="13"/>
    <row r="899" ht="13"/>
    <row r="900" ht="13"/>
    <row r="901" ht="13"/>
    <row r="902" ht="13"/>
    <row r="903" ht="13"/>
    <row r="904" ht="13"/>
    <row r="905" ht="13"/>
    <row r="906" ht="13"/>
    <row r="907" ht="13"/>
    <row r="908" ht="13"/>
    <row r="909" ht="13"/>
    <row r="910" ht="13"/>
    <row r="911" ht="13"/>
    <row r="912" ht="13"/>
    <row r="913" ht="13"/>
    <row r="914" ht="13"/>
    <row r="915" ht="13"/>
    <row r="916" ht="13"/>
    <row r="917" ht="13"/>
    <row r="918" ht="13"/>
    <row r="919" ht="13"/>
    <row r="920" ht="13"/>
    <row r="921" ht="13"/>
    <row r="922" ht="13"/>
    <row r="923" ht="13"/>
    <row r="924" ht="13"/>
    <row r="925" ht="13"/>
    <row r="926" ht="13"/>
    <row r="927" ht="13"/>
    <row r="928" ht="13"/>
    <row r="929" ht="13"/>
    <row r="930" ht="13"/>
    <row r="931" ht="13"/>
    <row r="932" ht="13"/>
    <row r="933" ht="13"/>
    <row r="934" ht="13"/>
    <row r="935" ht="13"/>
    <row r="936" ht="13"/>
    <row r="937" ht="13"/>
    <row r="938" ht="13"/>
    <row r="939" ht="13"/>
    <row r="940" ht="13"/>
    <row r="941" ht="13"/>
    <row r="942" ht="13"/>
    <row r="943" ht="13"/>
    <row r="944" ht="13"/>
    <row r="945" ht="13"/>
    <row r="946" ht="13"/>
    <row r="947" ht="13"/>
    <row r="948" ht="13"/>
    <row r="949" ht="13"/>
    <row r="950" ht="13"/>
    <row r="951" ht="13"/>
    <row r="952" ht="13"/>
    <row r="953" ht="13"/>
    <row r="954" ht="13"/>
    <row r="955" ht="13"/>
    <row r="956" ht="13"/>
    <row r="957" ht="13"/>
    <row r="958" ht="13"/>
    <row r="959" ht="13"/>
    <row r="960" ht="13"/>
    <row r="961" ht="13"/>
    <row r="962" ht="13"/>
    <row r="963" ht="13"/>
    <row r="964" ht="13"/>
    <row r="965" ht="13"/>
    <row r="966" ht="13"/>
    <row r="967" ht="13"/>
    <row r="968" ht="13"/>
    <row r="969" ht="13"/>
    <row r="970" ht="13"/>
    <row r="971" ht="13"/>
    <row r="972" ht="13"/>
    <row r="973" ht="13"/>
    <row r="974" ht="13"/>
    <row r="975" ht="13"/>
    <row r="976" ht="13"/>
    <row r="977" ht="13"/>
    <row r="978" ht="13"/>
    <row r="979" ht="13"/>
    <row r="980" ht="13"/>
    <row r="981" ht="13"/>
    <row r="982" ht="13"/>
    <row r="983" ht="13"/>
    <row r="984" ht="13"/>
    <row r="985" ht="13"/>
    <row r="986" ht="13"/>
    <row r="987" ht="13"/>
    <row r="988" ht="13"/>
    <row r="989" ht="13"/>
    <row r="990" ht="13"/>
    <row r="991" ht="13"/>
    <row r="992" ht="13"/>
    <row r="993" ht="13"/>
    <row r="994" ht="13"/>
    <row r="995" ht="13"/>
    <row r="996" ht="13"/>
    <row r="997" ht="13"/>
    <row r="998" ht="13"/>
    <row r="999" ht="13"/>
    <row r="1000" ht="13"/>
    <row r="1001" ht="13"/>
    <row r="1002" ht="13"/>
    <row r="1003" ht="13"/>
    <row r="1004" ht="13"/>
    <row r="1005" ht="13"/>
    <row r="1006" ht="13"/>
    <row r="1007" ht="1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Indice</vt:lpstr>
      <vt:lpstr>Budget anno 1</vt:lpstr>
      <vt:lpstr>Budget a tre anni</vt:lpstr>
      <vt:lpstr>Flusso di cassa</vt:lpstr>
      <vt:lpstr>Conto Economico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 Francesco Zanata</dc:creator>
  <cp:lastModifiedBy>Microsoft Office User</cp:lastModifiedBy>
  <dcterms:created xsi:type="dcterms:W3CDTF">2018-01-31T20:24:51Z</dcterms:created>
  <dcterms:modified xsi:type="dcterms:W3CDTF">2020-01-18T13:02:01Z</dcterms:modified>
</cp:coreProperties>
</file>