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viluppo rurale\2.Gal Bmg\Attuazione strategia\19.2\Bando 19.2.2.1_2.1.1_6.2\3.Bando\2.Bando Pubblicato 50083\"/>
    </mc:Choice>
  </mc:AlternateContent>
  <xr:revisionPtr revIDLastSave="0" documentId="13_ncr:1_{0DC65D54-E1AF-4348-9E17-2A428C18EE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iteri artig" sheetId="24" r:id="rId1"/>
    <sheet name="sintesi" sheetId="25" r:id="rId2"/>
    <sheet name="TABELLA DI VALUTAZIONE" sheetId="26" r:id="rId3"/>
    <sheet name="Indice " sheetId="12" r:id="rId4"/>
    <sheet name="Budget anno " sheetId="1" r:id="rId5"/>
    <sheet name="Budget a tre anni " sheetId="11" r:id="rId6"/>
    <sheet name="Flusso di cassa " sheetId="3" r:id="rId7"/>
    <sheet name="Conto Economico " sheetId="6" r:id="rId8"/>
  </sheets>
  <externalReferences>
    <externalReference r:id="rId9"/>
  </externalReferences>
  <definedNames>
    <definedName name="GRANESTRAT" localSheetId="0">'[1]Analisis estratégico'!#REF!</definedName>
    <definedName name="GRANESTRAT" localSheetId="1">'[1]Analisis estratégico'!#REF!</definedName>
    <definedName name="GRANESTRAT" localSheetId="2">'[1]Analisis estratégico'!#REF!</definedName>
    <definedName name="GRANESTRAT">'[1]Analisis estratégico'!#REF!</definedName>
    <definedName name="respuesta" localSheetId="0">'[1]Analisis estratégico'!#REF!</definedName>
    <definedName name="respuesta" localSheetId="1">'[1]Analisis estratégico'!#REF!</definedName>
    <definedName name="respuesta" localSheetId="2">'[1]Analisis estratégico'!#REF!</definedName>
    <definedName name="respuesta">'[1]Analisis estratégico'!#REF!</definedName>
  </definedNames>
  <calcPr calcId="191029"/>
</workbook>
</file>

<file path=xl/calcChain.xml><?xml version="1.0" encoding="utf-8"?>
<calcChain xmlns="http://schemas.openxmlformats.org/spreadsheetml/2006/main">
  <c r="E10" i="26" l="1"/>
  <c r="L10" i="25"/>
  <c r="N10" i="25" s="1"/>
  <c r="K56" i="24"/>
  <c r="O41" i="24"/>
  <c r="O28" i="24"/>
  <c r="P28" i="24" s="1"/>
  <c r="O8" i="24"/>
  <c r="O56" i="24" l="1"/>
  <c r="L8" i="25"/>
  <c r="P8" i="24"/>
  <c r="P41" i="24"/>
  <c r="P56" i="24" s="1"/>
  <c r="S17" i="3" l="1"/>
  <c r="AG16" i="3"/>
  <c r="AF16" i="3"/>
  <c r="AD16" i="3"/>
  <c r="AE16" i="3"/>
  <c r="AC16" i="3"/>
  <c r="U16" i="3"/>
  <c r="V16" i="3"/>
  <c r="W16" i="3"/>
  <c r="X16" i="3"/>
  <c r="Y16" i="3"/>
  <c r="Z16" i="3"/>
  <c r="AA16" i="3"/>
  <c r="AB16" i="3"/>
  <c r="T16" i="3"/>
  <c r="F44" i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F43" i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F42" i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F41" i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F40" i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E11" i="1"/>
  <c r="F4" i="11" l="1"/>
  <c r="F5" i="11"/>
  <c r="E5" i="11"/>
  <c r="E4" i="11"/>
  <c r="F6" i="11" l="1"/>
  <c r="F8" i="11" s="1"/>
  <c r="E6" i="6" s="1"/>
  <c r="M5" i="11"/>
  <c r="L12" i="1"/>
  <c r="M12" i="1"/>
  <c r="N12" i="1"/>
  <c r="O12" i="1"/>
  <c r="P12" i="1"/>
  <c r="K12" i="1"/>
  <c r="D12" i="1" s="1"/>
  <c r="D6" i="11" s="1"/>
  <c r="F11" i="1"/>
  <c r="G11" i="1"/>
  <c r="H11" i="1"/>
  <c r="I11" i="1"/>
  <c r="J11" i="1"/>
  <c r="K11" i="1"/>
  <c r="L11" i="1"/>
  <c r="M11" i="1"/>
  <c r="N11" i="1"/>
  <c r="O11" i="1"/>
  <c r="P11" i="1"/>
  <c r="F10" i="1"/>
  <c r="G10" i="1"/>
  <c r="H10" i="1"/>
  <c r="H14" i="1" s="1"/>
  <c r="I10" i="1"/>
  <c r="J10" i="1"/>
  <c r="K10" i="1"/>
  <c r="L10" i="1"/>
  <c r="L14" i="1" s="1"/>
  <c r="M10" i="1"/>
  <c r="N10" i="1"/>
  <c r="O10" i="1"/>
  <c r="P10" i="1"/>
  <c r="P14" i="1" s="1"/>
  <c r="E10" i="1"/>
  <c r="G14" i="1" l="1"/>
  <c r="O14" i="1"/>
  <c r="I14" i="1"/>
  <c r="M14" i="1"/>
  <c r="N14" i="1"/>
  <c r="F14" i="1"/>
  <c r="D11" i="1"/>
  <c r="D5" i="11" s="1"/>
  <c r="J14" i="1"/>
  <c r="D10" i="1"/>
  <c r="D4" i="11" s="1"/>
  <c r="M4" i="11" s="1"/>
  <c r="M6" i="11" s="1"/>
  <c r="K14" i="1"/>
  <c r="E14" i="1"/>
  <c r="E12" i="11"/>
  <c r="E22" i="1"/>
  <c r="F17" i="1"/>
  <c r="G17" i="1" s="1"/>
  <c r="F22" i="1"/>
  <c r="D18" i="1"/>
  <c r="D14" i="11" s="1"/>
  <c r="F12" i="11"/>
  <c r="E24" i="11"/>
  <c r="D15" i="6" s="1"/>
  <c r="E21" i="11"/>
  <c r="F24" i="11"/>
  <c r="E15" i="6" s="1"/>
  <c r="F21" i="11"/>
  <c r="D11" i="3"/>
  <c r="E36" i="1"/>
  <c r="D13" i="3" s="1"/>
  <c r="E46" i="1"/>
  <c r="D14" i="3" s="1"/>
  <c r="F25" i="1"/>
  <c r="G25" i="1" s="1"/>
  <c r="H25" i="1" s="1"/>
  <c r="I25" i="1" s="1"/>
  <c r="J25" i="1" s="1"/>
  <c r="K25" i="1" s="1"/>
  <c r="F39" i="1"/>
  <c r="J36" i="1"/>
  <c r="I13" i="3" s="1"/>
  <c r="E13" i="6"/>
  <c r="D13" i="6"/>
  <c r="D29" i="1"/>
  <c r="D19" i="11" s="1"/>
  <c r="D34" i="1"/>
  <c r="D22" i="11" s="1"/>
  <c r="D21" i="11" s="1"/>
  <c r="C8" i="3"/>
  <c r="E5" i="6"/>
  <c r="E11" i="6"/>
  <c r="E2" i="11"/>
  <c r="F2" i="11" s="1"/>
  <c r="D21" i="6"/>
  <c r="E21" i="6"/>
  <c r="D26" i="6"/>
  <c r="E26" i="6"/>
  <c r="D2" i="6"/>
  <c r="E2" i="6" s="1"/>
  <c r="C21" i="6"/>
  <c r="C26" i="6"/>
  <c r="F36" i="1"/>
  <c r="E13" i="3" s="1"/>
  <c r="G36" i="1"/>
  <c r="F13" i="3" s="1"/>
  <c r="H36" i="1"/>
  <c r="G13" i="3"/>
  <c r="I36" i="1"/>
  <c r="H13" i="3" s="1"/>
  <c r="K36" i="1"/>
  <c r="J13" i="3"/>
  <c r="L36" i="1"/>
  <c r="K13" i="3" s="1"/>
  <c r="M36" i="1"/>
  <c r="L13" i="3" s="1"/>
  <c r="N36" i="1"/>
  <c r="M13" i="3" s="1"/>
  <c r="O36" i="1"/>
  <c r="N13" i="3" s="1"/>
  <c r="P36" i="1"/>
  <c r="O13" i="3" s="1"/>
  <c r="D14" i="1" l="1"/>
  <c r="E6" i="11"/>
  <c r="E8" i="11" s="1"/>
  <c r="D8" i="11"/>
  <c r="C13" i="3"/>
  <c r="D44" i="1"/>
  <c r="D36" i="1"/>
  <c r="G39" i="1"/>
  <c r="F46" i="1"/>
  <c r="H17" i="1"/>
  <c r="G22" i="1"/>
  <c r="L25" i="1"/>
  <c r="E11" i="3"/>
  <c r="D11" i="6"/>
  <c r="D6" i="6" l="1"/>
  <c r="D5" i="6" s="1"/>
  <c r="Q6" i="3"/>
  <c r="P6" i="3"/>
  <c r="D27" i="11"/>
  <c r="M25" i="1"/>
  <c r="E14" i="3"/>
  <c r="G46" i="1"/>
  <c r="F14" i="3" s="1"/>
  <c r="H39" i="1"/>
  <c r="F11" i="3"/>
  <c r="D40" i="1"/>
  <c r="I17" i="1"/>
  <c r="H22" i="1"/>
  <c r="E7" i="3" l="1"/>
  <c r="E6" i="3" s="1"/>
  <c r="F26" i="1"/>
  <c r="F31" i="1" s="1"/>
  <c r="E12" i="3" s="1"/>
  <c r="G11" i="3"/>
  <c r="I22" i="1"/>
  <c r="J17" i="1"/>
  <c r="N25" i="1"/>
  <c r="D26" i="11"/>
  <c r="I39" i="1"/>
  <c r="H46" i="1"/>
  <c r="G14" i="3" s="1"/>
  <c r="J22" i="1" l="1"/>
  <c r="K17" i="1"/>
  <c r="H11" i="3"/>
  <c r="E26" i="1"/>
  <c r="D7" i="3"/>
  <c r="D6" i="3" s="1"/>
  <c r="O25" i="1"/>
  <c r="G26" i="1"/>
  <c r="G31" i="1" s="1"/>
  <c r="F12" i="3" s="1"/>
  <c r="F7" i="3"/>
  <c r="F6" i="3" s="1"/>
  <c r="E10" i="3"/>
  <c r="E16" i="3"/>
  <c r="E17" i="3" s="1"/>
  <c r="U17" i="3" s="1"/>
  <c r="I46" i="1"/>
  <c r="J39" i="1"/>
  <c r="J46" i="1" l="1"/>
  <c r="I14" i="3" s="1"/>
  <c r="K39" i="1"/>
  <c r="P25" i="1"/>
  <c r="D25" i="1" s="1"/>
  <c r="H14" i="3"/>
  <c r="F10" i="3"/>
  <c r="F16" i="3"/>
  <c r="F17" i="3" s="1"/>
  <c r="V17" i="3" s="1"/>
  <c r="L17" i="1"/>
  <c r="K22" i="1"/>
  <c r="E31" i="1"/>
  <c r="D12" i="3" s="1"/>
  <c r="I11" i="3"/>
  <c r="D17" i="11" l="1"/>
  <c r="C13" i="6"/>
  <c r="L39" i="1"/>
  <c r="K46" i="1"/>
  <c r="J14" i="3" s="1"/>
  <c r="I26" i="1"/>
  <c r="I31" i="1" s="1"/>
  <c r="H12" i="3" s="1"/>
  <c r="H7" i="3"/>
  <c r="H6" i="3" s="1"/>
  <c r="J11" i="3"/>
  <c r="L22" i="1"/>
  <c r="M17" i="1"/>
  <c r="D16" i="3"/>
  <c r="D10" i="3"/>
  <c r="G7" i="3"/>
  <c r="G6" i="3" s="1"/>
  <c r="H26" i="1"/>
  <c r="H31" i="1" l="1"/>
  <c r="G12" i="3" s="1"/>
  <c r="M39" i="1"/>
  <c r="L46" i="1"/>
  <c r="M22" i="1"/>
  <c r="N17" i="1"/>
  <c r="I7" i="3"/>
  <c r="I6" i="3" s="1"/>
  <c r="J26" i="1"/>
  <c r="J31" i="1" s="1"/>
  <c r="I12" i="3" s="1"/>
  <c r="D17" i="3"/>
  <c r="K11" i="3"/>
  <c r="H10" i="3"/>
  <c r="H16" i="3"/>
  <c r="H17" i="3" s="1"/>
  <c r="X17" i="3" s="1"/>
  <c r="D18" i="3" l="1"/>
  <c r="E18" i="3" s="1"/>
  <c r="F18" i="3" s="1"/>
  <c r="T17" i="3"/>
  <c r="I16" i="3"/>
  <c r="I17" i="3" s="1"/>
  <c r="Y17" i="3" s="1"/>
  <c r="I10" i="3"/>
  <c r="L11" i="3"/>
  <c r="K14" i="3"/>
  <c r="N22" i="1"/>
  <c r="O17" i="1"/>
  <c r="N39" i="1"/>
  <c r="M46" i="1"/>
  <c r="L14" i="3" s="1"/>
  <c r="G16" i="3"/>
  <c r="G10" i="3"/>
  <c r="K7" i="3" l="1"/>
  <c r="K6" i="3" s="1"/>
  <c r="L26" i="1"/>
  <c r="L31" i="1" s="1"/>
  <c r="K12" i="3" s="1"/>
  <c r="M11" i="3"/>
  <c r="N46" i="1"/>
  <c r="M14" i="3" s="1"/>
  <c r="O39" i="1"/>
  <c r="G17" i="3"/>
  <c r="P17" i="1"/>
  <c r="O22" i="1"/>
  <c r="J7" i="3"/>
  <c r="J6" i="3" s="1"/>
  <c r="K26" i="1"/>
  <c r="G18" i="3" l="1"/>
  <c r="H18" i="3" s="1"/>
  <c r="I18" i="3" s="1"/>
  <c r="W17" i="3"/>
  <c r="N11" i="3"/>
  <c r="P22" i="1"/>
  <c r="D17" i="1"/>
  <c r="K31" i="1"/>
  <c r="J12" i="3" s="1"/>
  <c r="P39" i="1"/>
  <c r="O46" i="1"/>
  <c r="N14" i="3" s="1"/>
  <c r="M26" i="1"/>
  <c r="M31" i="1" s="1"/>
  <c r="L12" i="3" s="1"/>
  <c r="L7" i="3"/>
  <c r="L6" i="3" s="1"/>
  <c r="K10" i="3"/>
  <c r="K16" i="3"/>
  <c r="K17" i="3" s="1"/>
  <c r="AA17" i="3" s="1"/>
  <c r="M7" i="3" l="1"/>
  <c r="M6" i="3" s="1"/>
  <c r="N26" i="1"/>
  <c r="D13" i="11"/>
  <c r="D12" i="11" s="1"/>
  <c r="D22" i="1"/>
  <c r="C11" i="6"/>
  <c r="J16" i="3"/>
  <c r="J10" i="3"/>
  <c r="L16" i="3"/>
  <c r="L17" i="3" s="1"/>
  <c r="AB17" i="3" s="1"/>
  <c r="L10" i="3"/>
  <c r="O11" i="3"/>
  <c r="P46" i="1"/>
  <c r="D39" i="1"/>
  <c r="N7" i="3" l="1"/>
  <c r="N6" i="3" s="1"/>
  <c r="O26" i="1"/>
  <c r="O31" i="1" s="1"/>
  <c r="N12" i="3" s="1"/>
  <c r="J17" i="3"/>
  <c r="D25" i="11"/>
  <c r="D24" i="11" s="1"/>
  <c r="O14" i="3"/>
  <c r="C14" i="3" s="1"/>
  <c r="D46" i="1"/>
  <c r="C15" i="6" s="1"/>
  <c r="C14" i="6" s="1"/>
  <c r="D14" i="6" s="1"/>
  <c r="C11" i="3"/>
  <c r="N31" i="1"/>
  <c r="M12" i="3" s="1"/>
  <c r="J18" i="3" l="1"/>
  <c r="Z17" i="3"/>
  <c r="C4" i="11"/>
  <c r="K18" i="3"/>
  <c r="L18" i="3" s="1"/>
  <c r="E14" i="6"/>
  <c r="M10" i="3"/>
  <c r="M16" i="3"/>
  <c r="N16" i="3"/>
  <c r="N17" i="3" s="1"/>
  <c r="AD17" i="3" s="1"/>
  <c r="N10" i="3"/>
  <c r="M17" i="3" l="1"/>
  <c r="P26" i="1"/>
  <c r="O7" i="3"/>
  <c r="O6" i="3" s="1"/>
  <c r="M18" i="3" l="1"/>
  <c r="N18" i="3" s="1"/>
  <c r="AC17" i="3"/>
  <c r="P31" i="1"/>
  <c r="O12" i="3" s="1"/>
  <c r="D26" i="1"/>
  <c r="C7" i="3"/>
  <c r="C6" i="3" s="1"/>
  <c r="C6" i="6"/>
  <c r="C5" i="6" s="1"/>
  <c r="C16" i="6" l="1"/>
  <c r="C9" i="6" s="1"/>
  <c r="C19" i="6" s="1"/>
  <c r="D18" i="11"/>
  <c r="D31" i="1"/>
  <c r="O10" i="3"/>
  <c r="O16" i="3"/>
  <c r="C12" i="3"/>
  <c r="C31" i="6" l="1"/>
  <c r="C39" i="6"/>
  <c r="C37" i="6"/>
  <c r="C40" i="6" s="1"/>
  <c r="C10" i="3"/>
  <c r="C18" i="11"/>
  <c r="E18" i="11" s="1"/>
  <c r="D16" i="11"/>
  <c r="D29" i="11" s="1"/>
  <c r="C16" i="3"/>
  <c r="O17" i="3"/>
  <c r="C32" i="6"/>
  <c r="C35" i="6" s="1"/>
  <c r="O18" i="3" l="1"/>
  <c r="AE17" i="3"/>
  <c r="C20" i="3"/>
  <c r="C23" i="3"/>
  <c r="C22" i="3"/>
  <c r="F18" i="11"/>
  <c r="F16" i="11" s="1"/>
  <c r="F29" i="11" s="1"/>
  <c r="Q10" i="3" s="1"/>
  <c r="Q16" i="3" s="1"/>
  <c r="Q17" i="3" s="1"/>
  <c r="AG17" i="3" s="1"/>
  <c r="D16" i="6"/>
  <c r="D9" i="6" s="1"/>
  <c r="D19" i="6" s="1"/>
  <c r="D39" i="6" s="1"/>
  <c r="E16" i="11"/>
  <c r="E29" i="11" s="1"/>
  <c r="P10" i="3" s="1"/>
  <c r="P16" i="3" s="1"/>
  <c r="P17" i="3" s="1"/>
  <c r="AF17" i="3" s="1"/>
  <c r="AH17" i="3" s="1"/>
  <c r="C21" i="3"/>
  <c r="P18" i="3" l="1"/>
  <c r="Q18" i="3" s="1"/>
  <c r="D31" i="6"/>
  <c r="D37" i="6"/>
  <c r="D40" i="6" s="1"/>
  <c r="E16" i="6"/>
  <c r="E9" i="6" s="1"/>
  <c r="E19" i="6" s="1"/>
  <c r="E39" i="6" s="1"/>
  <c r="C24" i="3"/>
  <c r="D32" i="6"/>
  <c r="D35" i="6" s="1"/>
  <c r="E31" i="6" l="1"/>
  <c r="E37" i="6"/>
  <c r="E40" i="6" s="1"/>
  <c r="E32" i="6"/>
  <c r="E35" i="6" s="1"/>
</calcChain>
</file>

<file path=xl/sharedStrings.xml><?xml version="1.0" encoding="utf-8"?>
<sst xmlns="http://schemas.openxmlformats.org/spreadsheetml/2006/main" count="268" uniqueCount="164">
  <si>
    <t>Totale</t>
  </si>
  <si>
    <t>R&amp;D</t>
  </si>
  <si>
    <t>Marketing</t>
  </si>
  <si>
    <t>Burn rate</t>
  </si>
  <si>
    <t>Cash flow</t>
  </si>
  <si>
    <t>Cumulative Cash Flow</t>
  </si>
  <si>
    <t>CONTO ECONOMICO</t>
  </si>
  <si>
    <t>Ricavi delle vendite e delle prestazioni</t>
  </si>
  <si>
    <t>Risultato ante imposte</t>
  </si>
  <si>
    <t>Altri ricavi e proventi</t>
  </si>
  <si>
    <t>Servizi</t>
  </si>
  <si>
    <t>Accantonamenti per rischi</t>
  </si>
  <si>
    <t>Godimento di beni di terzi</t>
  </si>
  <si>
    <t>Personale</t>
  </si>
  <si>
    <t>Oneri di gestione</t>
  </si>
  <si>
    <t>Ammortamenti e svalutazioni</t>
  </si>
  <si>
    <t>Proventi da partecipazioni</t>
  </si>
  <si>
    <t>Altri proventi finanziari</t>
  </si>
  <si>
    <t>Interessi e altri oneri finanziari</t>
  </si>
  <si>
    <t>Rivalutazioni</t>
  </si>
  <si>
    <t>Svalutazioni</t>
  </si>
  <si>
    <t>Proventi e oneri straordinari</t>
  </si>
  <si>
    <t>Imposte sul reddito d´esercizio</t>
  </si>
  <si>
    <t>Imposte</t>
  </si>
  <si>
    <t>Utili o perdite esercizio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</si>
  <si>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</si>
  <si>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</si>
  <si>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</si>
  <si>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</si>
  <si>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</si>
  <si>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</si>
  <si>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</si>
  <si>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</si>
  <si>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</si>
  <si>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</si>
  <si>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</si>
  <si>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</si>
  <si>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Tasse</t>
  </si>
  <si>
    <t>Altri accantonamenti (TFR)</t>
  </si>
  <si>
    <t>(A) Valore della produzione</t>
  </si>
  <si>
    <t>(B) Costi della produzione</t>
  </si>
  <si>
    <t>(D) Rettifica attività finanziarie</t>
  </si>
  <si>
    <t>(C) Proventi e oneri finanziari</t>
  </si>
  <si>
    <t>A - B (MOL)</t>
  </si>
  <si>
    <t>Financial Need</t>
  </si>
  <si>
    <t>Materie prime e merci</t>
  </si>
  <si>
    <t>Consulenze tecniche</t>
  </si>
  <si>
    <t>Commerciale</t>
  </si>
  <si>
    <t>Sviluppatore</t>
  </si>
  <si>
    <t>Salari</t>
  </si>
  <si>
    <t>Ricavi</t>
  </si>
  <si>
    <t>Amministrazione generale</t>
  </si>
  <si>
    <t>Ricavi netti</t>
  </si>
  <si>
    <t>Contributi</t>
  </si>
  <si>
    <t>Costi</t>
  </si>
  <si>
    <t>Totale costi</t>
  </si>
  <si>
    <t>Ufficio</t>
  </si>
  <si>
    <t>Altre spese</t>
  </si>
  <si>
    <t>Consulenze legali e amm.ve</t>
  </si>
  <si>
    <t>Ipotesi</t>
  </si>
  <si>
    <t>Consulenza legali e amm.ve</t>
  </si>
  <si>
    <t>Ricerca e sviluppo</t>
  </si>
  <si>
    <t>Input</t>
  </si>
  <si>
    <t>Output</t>
  </si>
  <si>
    <t>Budget anno 1</t>
  </si>
  <si>
    <t>Budget a tre anni</t>
  </si>
  <si>
    <t>Flusso di cassa</t>
  </si>
  <si>
    <t>Conto Economico</t>
  </si>
  <si>
    <t>xxx</t>
  </si>
  <si>
    <t>Trade Marketing</t>
  </si>
  <si>
    <t>Año</t>
  </si>
  <si>
    <t>Crecimiento</t>
  </si>
  <si>
    <t>Total</t>
  </si>
  <si>
    <t>Año 2</t>
  </si>
  <si>
    <t>Año 3</t>
  </si>
  <si>
    <t>Inversión</t>
  </si>
  <si>
    <t>TIR</t>
  </si>
  <si>
    <t>EBITDA</t>
  </si>
  <si>
    <t>M. Operativo</t>
  </si>
  <si>
    <t>M. EBITDA</t>
  </si>
  <si>
    <t>Piano finanziario</t>
  </si>
  <si>
    <t>Costi variabili</t>
  </si>
  <si>
    <t>Operativi</t>
  </si>
  <si>
    <t>Percentuale di commissione</t>
  </si>
  <si>
    <t>Trazione</t>
  </si>
  <si>
    <t>Investimento</t>
  </si>
  <si>
    <t xml:space="preserve">*Il presente alllegato è un proforma da adattare alle proprie ipotesi economiche per la compilzione </t>
  </si>
  <si>
    <t>vendite dirette</t>
  </si>
  <si>
    <t>vendite indirette</t>
  </si>
  <si>
    <t>Promozione Online</t>
  </si>
  <si>
    <t>Promozione Offline</t>
  </si>
  <si>
    <t>Nuove linee</t>
  </si>
  <si>
    <t xml:space="preserve">Crescita media </t>
  </si>
  <si>
    <t>Valore Pacchetto Turistico</t>
  </si>
  <si>
    <t>Clienti medi mensili</t>
  </si>
  <si>
    <t>Promedio clienti mensili indiretti</t>
  </si>
  <si>
    <t>Flusso di cassa XXXX</t>
  </si>
  <si>
    <t>Principi</t>
  </si>
  <si>
    <t>Punti</t>
  </si>
  <si>
    <t>Punteggio massimo</t>
  </si>
  <si>
    <t>Peso</t>
  </si>
  <si>
    <t>1. Qualità dell'idea</t>
  </si>
  <si>
    <t>Qualità della proposta progettuale e delle soluzioni proposte</t>
  </si>
  <si>
    <t>Margine operativo</t>
  </si>
  <si>
    <t>Crescita media del fatturato nei primi 3 anni</t>
  </si>
  <si>
    <t>Punto di equilibrio</t>
  </si>
  <si>
    <t>Nel primo anno</t>
  </si>
  <si>
    <t>Nel secondo anno</t>
  </si>
  <si>
    <t>Il business plan include interventi di sostenibilità ambientale e sociale</t>
  </si>
  <si>
    <t xml:space="preserve">2. Esperienza </t>
  </si>
  <si>
    <t>Avanzato</t>
  </si>
  <si>
    <t>Intermedio</t>
  </si>
  <si>
    <t>Presenza nella compagine associata di imprese complementari o necessarie a facilitare lo sviluppo dell'idea</t>
  </si>
  <si>
    <t>Superiore al 70% e minore uguale al 90%</t>
  </si>
  <si>
    <t>Fra 2 e 5 componenti</t>
  </si>
  <si>
    <t>Un solo componente</t>
  </si>
  <si>
    <t>Oltre 5 componenti</t>
  </si>
  <si>
    <t>Punteggi per criterio</t>
  </si>
  <si>
    <t>Punti da classificare</t>
  </si>
  <si>
    <t>Nome</t>
  </si>
  <si>
    <t>Punteggi max per criterio</t>
  </si>
  <si>
    <t>XXX</t>
  </si>
  <si>
    <t>PUNTI</t>
  </si>
  <si>
    <t>TOTALE</t>
  </si>
  <si>
    <t>Punteggio min</t>
  </si>
  <si>
    <t>Criteri</t>
  </si>
  <si>
    <t>Sì</t>
  </si>
  <si>
    <t>Profittabilità (il business plan premia i seguenti ranghi di crescita e profittabilità)</t>
  </si>
  <si>
    <t>Fino al 70%</t>
  </si>
  <si>
    <t>Più del 90%</t>
  </si>
  <si>
    <t>Participante</t>
  </si>
  <si>
    <t>Valore del XXXXX</t>
  </si>
  <si>
    <t>Media XXXXXX mensili</t>
  </si>
  <si>
    <t>Media XXXXXXX mensili provenienti da terzi</t>
  </si>
  <si>
    <t>fatturato XXXXX</t>
  </si>
  <si>
    <t>Fatturato XXXXXX</t>
  </si>
  <si>
    <t>Business Model CANVASS (Allegato 2) correttamente valorizzato in tutte le sue parti</t>
  </si>
  <si>
    <t>Il nuovo prodotto è stato testato nel mercato</t>
  </si>
  <si>
    <t>il prototipo (nuovo prodotto) ha registrato vendite</t>
  </si>
  <si>
    <t>esiste un prototipo</t>
  </si>
  <si>
    <t>Superiore al 15%</t>
  </si>
  <si>
    <t>Superiore all 8% e minore uguale al 15%</t>
  </si>
  <si>
    <t>Superiore al 25%</t>
  </si>
  <si>
    <t>Superiore al 20% e minore uguale al 25%</t>
  </si>
  <si>
    <t>Il business plan include un piano di investimenti in tecnologie digitali per la progettazione, produzione, commercializzazione dei nuovi prodotti</t>
  </si>
  <si>
    <t xml:space="preserve"> Qualificazione ed esperienza dei proponenti</t>
  </si>
  <si>
    <t>Conoscenza della lingua inglese certificata</t>
  </si>
  <si>
    <t>Elementare</t>
  </si>
  <si>
    <t>Affinità fra il ruolo assunto nella start-up, micro o piccola impresa e l'esperienza lavorativa pregressa</t>
  </si>
  <si>
    <t>Formazione scolastica e/o professionale coerente con la proposta progettuale</t>
  </si>
  <si>
    <t>Titolo accademico</t>
  </si>
  <si>
    <t xml:space="preserve">Diploma di scuola media superiore </t>
  </si>
  <si>
    <t xml:space="preserve">Qualifica professionale </t>
  </si>
  <si>
    <t>3. collaborazione</t>
  </si>
  <si>
    <t>Disponibilità ad operare in rete con altri operatori del territorio</t>
  </si>
  <si>
    <t>Residenza dei componenti il team all'interno del territorio del GAL BMG (il capofila deve essere obbligatoriamente residente nel territorio)</t>
  </si>
  <si>
    <t>Presenza di un giovane con meno di 41 anni</t>
  </si>
  <si>
    <t>Numero componenti la compagine</t>
  </si>
  <si>
    <t>Punti totali</t>
  </si>
  <si>
    <t>TABELLA DI VALUTAZIONE</t>
  </si>
  <si>
    <t>Nuove attività imprenditoriali di artigianato innovativo</t>
  </si>
  <si>
    <t>1. Qualità delle proposte progettuali e delle soluzioni proposte</t>
  </si>
  <si>
    <t>2. Qualificazione ed esperienza dei proponenti</t>
  </si>
  <si>
    <t>3. Disponibilità ad operare in rete, e collaborare con altri operatori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</si>
</sst>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&quot;$&quot;\ * #,##0_-;\-&quot;$&quot;\ * #,##0_-;_-&quot;$&quot;\ * &quot;-&quot;_-;_-@_-"/>
    <numFmt numFmtId="165" formatCode="#,##0.00\ &quot;€&quot;"/>
    <numFmt numFmtId="166" formatCode="#,##0\ &quot;€&quot;"/>
    <numFmt numFmtId="167" formatCode="_-[$€-2]\ * #,##0_-;\-[$€-2]\ * #,##0_-;_-[$€-2]\ * &quot;-&quot;??_-;_-@_-"/>
    <numFmt numFmtId="168" formatCode="_-* #,##0\ &quot;€&quot;_-;\-* #,##0\ &quot;€&quot;_-;_-* &quot;-&quot;??\ &quot;€&quot;_-;_-@_-"/>
  </numFmts>
  <fonts count="70">
    <font>
      <sz val="12"/>
      <color rgb="FF000000"/>
      <name val="Calibri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Quattrocento Sans"/>
      <family val="2"/>
    </font>
    <font>
      <sz val="12"/>
      <color rgb="FF000000"/>
      <name val="Quattrocento Sans"/>
      <family val="2"/>
    </font>
    <font>
      <b/>
      <sz val="11"/>
      <color rgb="FF000000"/>
      <name val="Quattrocento Sans"/>
      <family val="2"/>
    </font>
    <font>
      <sz val="11"/>
      <color rgb="FF000000"/>
      <name val="Quattrocento Sans"/>
      <family val="2"/>
    </font>
    <font>
      <b/>
      <sz val="10"/>
      <color rgb="FF000000"/>
      <name val="Quattrocento Sans"/>
      <family val="2"/>
    </font>
    <font>
      <sz val="10"/>
      <color rgb="FF000000"/>
      <name val="Quattrocento Sans"/>
      <family val="2"/>
    </font>
    <font>
      <sz val="10"/>
      <color theme="3"/>
      <name val="Quattrocento Sans"/>
      <family val="2"/>
    </font>
    <font>
      <sz val="10"/>
      <name val="Quattrocento Sans"/>
      <family val="2"/>
    </font>
    <font>
      <i/>
      <sz val="11"/>
      <color rgb="FF000000"/>
      <name val="Quattrocento Sans"/>
      <family val="2"/>
    </font>
    <font>
      <sz val="11"/>
      <color theme="3"/>
      <name val="Quattrocento Sans"/>
      <family val="2"/>
    </font>
    <font>
      <sz val="11"/>
      <color theme="0"/>
      <name val="Quattrocento Sans"/>
      <family val="2"/>
    </font>
    <font>
      <b/>
      <sz val="11"/>
      <color theme="0"/>
      <name val="Quattrocento Sans"/>
      <family val="2"/>
    </font>
    <font>
      <sz val="12"/>
      <name val="Quattrocento Sans"/>
      <family val="2"/>
    </font>
    <font>
      <sz val="12"/>
      <color theme="0"/>
      <name val="Quattrocento Sans"/>
      <family val="2"/>
    </font>
    <font>
      <b/>
      <sz val="18"/>
      <color rgb="FF000000"/>
      <name val="Quattrocento Sans"/>
      <family val="2"/>
    </font>
    <font>
      <u/>
      <sz val="12"/>
      <color theme="10"/>
      <name val="Calibri"/>
      <family val="2"/>
    </font>
    <font>
      <u/>
      <sz val="14"/>
      <name val="Quattrocento Sans"/>
      <family val="2"/>
    </font>
    <font>
      <b/>
      <sz val="28"/>
      <color rgb="FF000000"/>
      <name val="Quattrocento Sans"/>
      <family val="2"/>
    </font>
    <font>
      <sz val="12"/>
      <color theme="3"/>
      <name val="Quattrocento Sans"/>
      <family val="2"/>
    </font>
    <font>
      <sz val="12"/>
      <color rgb="FF000000"/>
      <name val="Calibri"/>
      <family val="2"/>
    </font>
    <font>
      <b/>
      <sz val="10"/>
      <color rgb="FF000000"/>
      <name val="Quattrocento Sans"/>
    </font>
    <font>
      <b/>
      <sz val="10"/>
      <color theme="1"/>
      <name val="Quattrocento Sans"/>
    </font>
    <font>
      <b/>
      <sz val="12"/>
      <color rgb="FF000000"/>
      <name val="Quattrocento Sans"/>
    </font>
    <font>
      <sz val="11"/>
      <color theme="1"/>
      <name val="Quattrocento Sans"/>
      <family val="2"/>
    </font>
    <font>
      <b/>
      <sz val="11"/>
      <color theme="1"/>
      <name val="Quattrocento Sans"/>
      <family val="2"/>
    </font>
    <font>
      <b/>
      <sz val="12"/>
      <color theme="0"/>
      <name val="Quattrocento Sans"/>
    </font>
    <font>
      <b/>
      <i/>
      <u/>
      <sz val="12"/>
      <color rgb="FF000000"/>
      <name val="Quattrocento Sans"/>
    </font>
    <font>
      <b/>
      <sz val="11"/>
      <color rgb="FF000000"/>
      <name val="Quattrocento Sans"/>
    </font>
    <font>
      <b/>
      <i/>
      <u/>
      <sz val="11"/>
      <color rgb="FF000000"/>
      <name val="Quattrocento Sans"/>
    </font>
    <font>
      <b/>
      <sz val="11"/>
      <color theme="0"/>
      <name val="Quattrocento Sans"/>
    </font>
    <font>
      <sz val="20"/>
      <color rgb="FF000000"/>
      <name val="Quattrocento Sans"/>
      <family val="2"/>
    </font>
    <font>
      <sz val="11"/>
      <color theme="1"/>
      <name val="Calibri"/>
      <family val="2"/>
      <scheme val="minor"/>
    </font>
    <font>
      <sz val="11"/>
      <color theme="1"/>
      <name val="Lato Light"/>
      <family val="2"/>
    </font>
    <font>
      <b/>
      <sz val="11"/>
      <color theme="1"/>
      <name val="Lato Light"/>
      <family val="2"/>
    </font>
    <font>
      <b/>
      <sz val="14"/>
      <color theme="0"/>
      <name val="Lato Bold"/>
    </font>
    <font>
      <b/>
      <sz val="12"/>
      <color theme="0"/>
      <name val="Lato Bold"/>
    </font>
    <font>
      <b/>
      <sz val="20"/>
      <color theme="0"/>
      <name val="Lato Black"/>
      <family val="2"/>
    </font>
    <font>
      <b/>
      <sz val="14"/>
      <color theme="1"/>
      <name val="Lato Bold"/>
    </font>
    <font>
      <b/>
      <i/>
      <u/>
      <sz val="11"/>
      <color theme="1"/>
      <name val="Lato Light"/>
      <family val="2"/>
    </font>
    <font>
      <b/>
      <sz val="18"/>
      <color theme="0"/>
      <name val="Lato Bold"/>
    </font>
    <font>
      <b/>
      <sz val="14"/>
      <color theme="1"/>
      <name val="Lato Light"/>
      <family val="2"/>
    </font>
    <font>
      <b/>
      <i/>
      <u/>
      <sz val="12"/>
      <color theme="1"/>
      <name val="Lato Bold"/>
    </font>
    <font>
      <u/>
      <sz val="11"/>
      <color theme="1"/>
      <name val="Lato Light"/>
      <family val="2"/>
    </font>
    <font>
      <b/>
      <sz val="11"/>
      <color theme="1"/>
      <name val="Lato Light"/>
    </font>
    <font>
      <sz val="12"/>
      <color theme="1"/>
      <name val="Lato Bold"/>
    </font>
    <font>
      <b/>
      <sz val="12"/>
      <color theme="1"/>
      <name val="Lato Bold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Lato Bold"/>
    </font>
    <font>
      <b/>
      <u/>
      <sz val="11"/>
      <color theme="0"/>
      <name val="Lato Bold"/>
    </font>
    <font>
      <b/>
      <sz val="12"/>
      <color rgb="FFB75C9E"/>
      <name val="Lato Bold"/>
    </font>
    <font>
      <b/>
      <sz val="20"/>
      <color rgb="FFFF0000"/>
      <name val="Lato Black"/>
      <family val="2"/>
    </font>
    <font>
      <sz val="11"/>
      <color rgb="FFFF0000"/>
      <name val="Lato Light"/>
      <family val="2"/>
    </font>
    <font>
      <sz val="12"/>
      <color rgb="FFFF0000"/>
      <name val="Lato Bold"/>
    </font>
    <font>
      <b/>
      <sz val="18"/>
      <color rgb="FFFF0000"/>
      <name val="Lato Bold"/>
    </font>
    <font>
      <b/>
      <sz val="14"/>
      <color rgb="FFFF0000"/>
      <name val="Lato Light"/>
      <family val="2"/>
    </font>
    <font>
      <b/>
      <i/>
      <u/>
      <sz val="14"/>
      <color theme="0"/>
      <name val="Lato Light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5C9E"/>
        <bgColor indexed="64"/>
      </patternFill>
    </fill>
    <fill>
      <patternFill patternType="solid">
        <fgColor rgb="FFF2E2EE"/>
        <bgColor indexed="64"/>
      </patternFill>
    </fill>
    <fill>
      <patternFill patternType="solid">
        <fgColor rgb="FFDBAECF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75C9E"/>
      </left>
      <right style="thin">
        <color rgb="FFB75C9E"/>
      </right>
      <top style="thin">
        <color rgb="FFB75C9E"/>
      </top>
      <bottom style="thin">
        <color rgb="FFB75C9E"/>
      </bottom>
      <diagonal/>
    </border>
    <border>
      <left style="thin">
        <color rgb="FFDBAECF"/>
      </left>
      <right style="thin">
        <color rgb="FFDBAECF"/>
      </right>
      <top style="thin">
        <color rgb="FFDBAECF"/>
      </top>
      <bottom style="thin">
        <color rgb="FFDBAECF"/>
      </bottom>
      <diagonal/>
    </border>
    <border>
      <left style="thin">
        <color rgb="FFB75C9E"/>
      </left>
      <right style="thin">
        <color rgb="FFB75C9E"/>
      </right>
      <top style="thin">
        <color rgb="FFB75C9E"/>
      </top>
      <bottom/>
      <diagonal/>
    </border>
    <border>
      <left style="thin">
        <color rgb="FFB75C9E"/>
      </left>
      <right style="thin">
        <color rgb="FFB75C9E"/>
      </right>
      <top/>
      <bottom/>
      <diagonal/>
    </border>
    <border>
      <left style="thin">
        <color rgb="FFB75C9E"/>
      </left>
      <right style="thin">
        <color rgb="FFB75C9E"/>
      </right>
      <top/>
      <bottom style="thin">
        <color rgb="FFB75C9E"/>
      </bottom>
      <diagonal/>
    </border>
    <border>
      <left style="thin">
        <color rgb="FFB75C9E"/>
      </left>
      <right/>
      <top style="thin">
        <color rgb="FFB75C9E"/>
      </top>
      <bottom style="thin">
        <color rgb="FFB75C9E"/>
      </bottom>
      <diagonal/>
    </border>
    <border>
      <left/>
      <right/>
      <top style="thin">
        <color rgb="FFB75C9E"/>
      </top>
      <bottom style="thin">
        <color rgb="FFB75C9E"/>
      </bottom>
      <diagonal/>
    </border>
    <border>
      <left/>
      <right style="thin">
        <color rgb="FFB75C9E"/>
      </right>
      <top style="thin">
        <color rgb="FFB75C9E"/>
      </top>
      <bottom style="thin">
        <color rgb="FFB75C9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B75C9E"/>
      </left>
      <right/>
      <top style="medium">
        <color rgb="FFB75C9E"/>
      </top>
      <bottom/>
      <diagonal/>
    </border>
    <border>
      <left/>
      <right/>
      <top style="medium">
        <color rgb="FFB75C9E"/>
      </top>
      <bottom/>
      <diagonal/>
    </border>
    <border>
      <left/>
      <right style="medium">
        <color rgb="FFB75C9E"/>
      </right>
      <top style="medium">
        <color rgb="FFB75C9E"/>
      </top>
      <bottom/>
      <diagonal/>
    </border>
    <border>
      <left style="medium">
        <color rgb="FFB75C9E"/>
      </left>
      <right/>
      <top/>
      <bottom/>
      <diagonal/>
    </border>
    <border>
      <left/>
      <right style="medium">
        <color rgb="FFB75C9E"/>
      </right>
      <top/>
      <bottom/>
      <diagonal/>
    </border>
    <border>
      <left style="medium">
        <color rgb="FFB75C9E"/>
      </left>
      <right/>
      <top style="medium">
        <color rgb="FFB75C9E"/>
      </top>
      <bottom style="thin">
        <color rgb="FFF2E2EE"/>
      </bottom>
      <diagonal/>
    </border>
    <border>
      <left/>
      <right style="thin">
        <color rgb="FFF2E2EE"/>
      </right>
      <top style="medium">
        <color rgb="FFB75C9E"/>
      </top>
      <bottom style="thin">
        <color rgb="FFF2E2EE"/>
      </bottom>
      <diagonal/>
    </border>
    <border>
      <left style="thin">
        <color rgb="FFF2E2EE"/>
      </left>
      <right style="medium">
        <color rgb="FFB75C9E"/>
      </right>
      <top style="medium">
        <color rgb="FFB75C9E"/>
      </top>
      <bottom style="thin">
        <color rgb="FFF2E2EE"/>
      </bottom>
      <diagonal/>
    </border>
    <border>
      <left style="medium">
        <color rgb="FFB75C9E"/>
      </left>
      <right/>
      <top style="thin">
        <color rgb="FFF2E2EE"/>
      </top>
      <bottom style="thin">
        <color rgb="FFF2E2EE"/>
      </bottom>
      <diagonal/>
    </border>
    <border>
      <left/>
      <right/>
      <top style="thin">
        <color rgb="FFF2E2EE"/>
      </top>
      <bottom style="thin">
        <color rgb="FFF2E2EE"/>
      </bottom>
      <diagonal/>
    </border>
    <border>
      <left style="thin">
        <color rgb="FFF2E2EE"/>
      </left>
      <right style="medium">
        <color rgb="FFB75C9E"/>
      </right>
      <top style="thin">
        <color rgb="FFF2E2EE"/>
      </top>
      <bottom style="thin">
        <color rgb="FFF2E2EE"/>
      </bottom>
      <diagonal/>
    </border>
    <border>
      <left style="medium">
        <color rgb="FFB75C9E"/>
      </left>
      <right/>
      <top style="thin">
        <color rgb="FFF2E2EE"/>
      </top>
      <bottom style="medium">
        <color rgb="FFB75C9E"/>
      </bottom>
      <diagonal/>
    </border>
    <border>
      <left/>
      <right style="thin">
        <color rgb="FFF2E2EE"/>
      </right>
      <top style="thin">
        <color rgb="FFF2E2EE"/>
      </top>
      <bottom style="medium">
        <color rgb="FFB75C9E"/>
      </bottom>
      <diagonal/>
    </border>
    <border>
      <left style="thin">
        <color rgb="FFF2E2EE"/>
      </left>
      <right style="medium">
        <color rgb="FFB75C9E"/>
      </right>
      <top style="thin">
        <color rgb="FFF2E2EE"/>
      </top>
      <bottom style="medium">
        <color rgb="FFB75C9E"/>
      </bottom>
      <diagonal/>
    </border>
    <border>
      <left style="medium">
        <color rgb="FFB75C9E"/>
      </left>
      <right/>
      <top style="medium">
        <color rgb="FFB75C9E"/>
      </top>
      <bottom style="medium">
        <color rgb="FFB75C9E"/>
      </bottom>
      <diagonal/>
    </border>
    <border>
      <left/>
      <right style="medium">
        <color rgb="FFB75C9E"/>
      </right>
      <top style="medium">
        <color rgb="FFB75C9E"/>
      </top>
      <bottom style="medium">
        <color rgb="FFB75C9E"/>
      </bottom>
      <diagonal/>
    </border>
    <border>
      <left style="medium">
        <color rgb="FFB75C9E"/>
      </left>
      <right/>
      <top/>
      <bottom style="medium">
        <color rgb="FFB75C9E"/>
      </bottom>
      <diagonal/>
    </border>
    <border>
      <left/>
      <right/>
      <top/>
      <bottom style="medium">
        <color rgb="FFB75C9E"/>
      </bottom>
      <diagonal/>
    </border>
    <border>
      <left/>
      <right style="medium">
        <color rgb="FFB75C9E"/>
      </right>
      <top/>
      <bottom style="medium">
        <color rgb="FFB75C9E"/>
      </bottom>
      <diagonal/>
    </border>
    <border>
      <left style="medium">
        <color rgb="FFCC0099"/>
      </left>
      <right/>
      <top style="medium">
        <color rgb="FFCC0099"/>
      </top>
      <bottom/>
      <diagonal/>
    </border>
    <border>
      <left/>
      <right/>
      <top style="medium">
        <color rgb="FFCC0099"/>
      </top>
      <bottom/>
      <diagonal/>
    </border>
    <border>
      <left/>
      <right style="medium">
        <color rgb="FFCC0099"/>
      </right>
      <top style="medium">
        <color rgb="FFCC0099"/>
      </top>
      <bottom/>
      <diagonal/>
    </border>
    <border>
      <left style="medium">
        <color rgb="FFCC0099"/>
      </left>
      <right/>
      <top/>
      <bottom/>
      <diagonal/>
    </border>
    <border>
      <left/>
      <right style="medium">
        <color rgb="FFCC0099"/>
      </right>
      <top/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thin">
        <color rgb="FFCC0099"/>
      </left>
      <right/>
      <top/>
      <bottom/>
      <diagonal/>
    </border>
    <border>
      <left/>
      <right/>
      <top/>
      <bottom style="thin">
        <color rgb="FFCC0099"/>
      </bottom>
      <diagonal/>
    </border>
    <border>
      <left style="medium">
        <color rgb="FFCC0099"/>
      </left>
      <right/>
      <top/>
      <bottom style="medium">
        <color rgb="FFCC0099"/>
      </bottom>
      <diagonal/>
    </border>
    <border>
      <left/>
      <right/>
      <top/>
      <bottom style="medium">
        <color rgb="FFCC0099"/>
      </bottom>
      <diagonal/>
    </border>
    <border>
      <left/>
      <right style="medium">
        <color rgb="FFCC0099"/>
      </right>
      <top/>
      <bottom style="medium">
        <color rgb="FFCC009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5" fillId="0" borderId="1"/>
    <xf numFmtId="9" fontId="35" fillId="0" borderId="1" applyFont="0" applyFill="0" applyBorder="0" applyAlignment="0" applyProtection="0"/>
    <xf numFmtId="0" fontId="35" fillId="0" borderId="1"/>
  </cellStyleXfs>
  <cellXfs count="278">
    <xf numFmtId="0" fontId="0" fillId="0" borderId="0" xfId="0" applyFont="1" applyAlignment="1"/>
    <xf numFmtId="0" fontId="4" fillId="2" borderId="2" xfId="2" applyFont="1" applyFill="1" applyBorder="1"/>
    <xf numFmtId="0" fontId="5" fillId="2" borderId="1" xfId="2" applyFont="1" applyFill="1"/>
    <xf numFmtId="165" fontId="4" fillId="2" borderId="2" xfId="2" applyNumberFormat="1" applyFont="1" applyFill="1" applyBorder="1"/>
    <xf numFmtId="0" fontId="6" fillId="2" borderId="2" xfId="2" applyFont="1" applyFill="1" applyBorder="1"/>
    <xf numFmtId="0" fontId="6" fillId="2" borderId="2" xfId="2" applyFont="1" applyFill="1" applyBorder="1" applyAlignment="1">
      <alignment horizontal="right"/>
    </xf>
    <xf numFmtId="0" fontId="7" fillId="2" borderId="1" xfId="2" applyFont="1" applyFill="1"/>
    <xf numFmtId="0" fontId="6" fillId="2" borderId="1" xfId="2" applyFont="1" applyFill="1" applyBorder="1"/>
    <xf numFmtId="0" fontId="6" fillId="2" borderId="1" xfId="2" applyFont="1" applyFill="1" applyBorder="1" applyAlignment="1">
      <alignment horizontal="right"/>
    </xf>
    <xf numFmtId="0" fontId="6" fillId="2" borderId="1" xfId="2" applyFont="1" applyFill="1"/>
    <xf numFmtId="165" fontId="6" fillId="2" borderId="2" xfId="2" applyNumberFormat="1" applyFont="1" applyFill="1" applyBorder="1"/>
    <xf numFmtId="9" fontId="7" fillId="2" borderId="1" xfId="1" applyFont="1" applyFill="1" applyBorder="1"/>
    <xf numFmtId="0" fontId="8" fillId="2" borderId="2" xfId="2" applyFont="1" applyFill="1" applyBorder="1"/>
    <xf numFmtId="0" fontId="8" fillId="2" borderId="2" xfId="2" applyFont="1" applyFill="1" applyBorder="1" applyAlignment="1">
      <alignment horizontal="right"/>
    </xf>
    <xf numFmtId="0" fontId="9" fillId="2" borderId="1" xfId="2" applyFont="1" applyFill="1"/>
    <xf numFmtId="0" fontId="8" fillId="2" borderId="1" xfId="2" applyFont="1" applyFill="1" applyBorder="1"/>
    <xf numFmtId="0" fontId="8" fillId="2" borderId="1" xfId="2" applyFont="1" applyFill="1" applyBorder="1" applyAlignment="1">
      <alignment horizontal="right"/>
    </xf>
    <xf numFmtId="0" fontId="8" fillId="2" borderId="1" xfId="2" applyFont="1" applyFill="1"/>
    <xf numFmtId="165" fontId="8" fillId="2" borderId="1" xfId="2" applyNumberFormat="1" applyFont="1" applyFill="1" applyAlignment="1">
      <alignment horizontal="right"/>
    </xf>
    <xf numFmtId="165" fontId="9" fillId="2" borderId="1" xfId="2" applyNumberFormat="1" applyFont="1" applyFill="1"/>
    <xf numFmtId="165" fontId="8" fillId="2" borderId="1" xfId="2" applyNumberFormat="1" applyFont="1" applyFill="1"/>
    <xf numFmtId="165" fontId="8" fillId="2" borderId="2" xfId="2" applyNumberFormat="1" applyFont="1" applyFill="1" applyBorder="1"/>
    <xf numFmtId="0" fontId="9" fillId="2" borderId="1" xfId="2" applyFont="1" applyFill="1" applyAlignment="1">
      <alignment horizontal="right"/>
    </xf>
    <xf numFmtId="9" fontId="9" fillId="2" borderId="1" xfId="1" applyFont="1" applyFill="1" applyBorder="1"/>
    <xf numFmtId="165" fontId="10" fillId="2" borderId="1" xfId="2" applyNumberFormat="1" applyFont="1" applyFill="1"/>
    <xf numFmtId="165" fontId="9" fillId="2" borderId="1" xfId="1" applyNumberFormat="1" applyFont="1" applyFill="1" applyBorder="1"/>
    <xf numFmtId="165" fontId="11" fillId="2" borderId="1" xfId="2" applyNumberFormat="1" applyFont="1" applyFill="1"/>
    <xf numFmtId="0" fontId="8" fillId="2" borderId="1" xfId="2" applyFont="1" applyFill="1" applyAlignment="1"/>
    <xf numFmtId="0" fontId="8" fillId="2" borderId="2" xfId="2" applyFont="1" applyFill="1" applyBorder="1" applyAlignment="1"/>
    <xf numFmtId="44" fontId="9" fillId="2" borderId="1" xfId="3" applyFont="1" applyFill="1" applyBorder="1"/>
    <xf numFmtId="165" fontId="8" fillId="2" borderId="1" xfId="2" applyNumberFormat="1" applyFont="1" applyFill="1" applyBorder="1"/>
    <xf numFmtId="0" fontId="8" fillId="2" borderId="1" xfId="2" applyFont="1" applyFill="1" applyBorder="1" applyAlignment="1"/>
    <xf numFmtId="0" fontId="6" fillId="2" borderId="1" xfId="2" applyFont="1" applyFill="1" applyAlignment="1"/>
    <xf numFmtId="166" fontId="7" fillId="2" borderId="1" xfId="2" applyNumberFormat="1" applyFont="1" applyFill="1"/>
    <xf numFmtId="0" fontId="12" fillId="2" borderId="1" xfId="2" applyFont="1" applyFill="1" applyAlignment="1">
      <alignment horizontal="right"/>
    </xf>
    <xf numFmtId="166" fontId="12" fillId="2" borderId="1" xfId="2" applyNumberFormat="1" applyFont="1" applyFill="1"/>
    <xf numFmtId="166" fontId="12" fillId="2" borderId="1" xfId="2" applyNumberFormat="1" applyFont="1" applyFill="1" applyAlignment="1">
      <alignment horizontal="right"/>
    </xf>
    <xf numFmtId="166" fontId="6" fillId="2" borderId="1" xfId="2" applyNumberFormat="1" applyFont="1" applyFill="1"/>
    <xf numFmtId="9" fontId="6" fillId="2" borderId="1" xfId="1" applyFont="1" applyFill="1" applyBorder="1"/>
    <xf numFmtId="0" fontId="6" fillId="2" borderId="1" xfId="2" applyFont="1" applyFill="1" applyBorder="1" applyAlignment="1"/>
    <xf numFmtId="166" fontId="6" fillId="2" borderId="2" xfId="2" applyNumberFormat="1" applyFont="1" applyFill="1" applyBorder="1"/>
    <xf numFmtId="0" fontId="6" fillId="2" borderId="2" xfId="2" applyFont="1" applyFill="1" applyBorder="1" applyAlignment="1">
      <alignment horizontal="left"/>
    </xf>
    <xf numFmtId="166" fontId="7" fillId="2" borderId="1" xfId="2" applyNumberFormat="1" applyFont="1" applyFill="1" applyAlignment="1">
      <alignment horizontal="right"/>
    </xf>
    <xf numFmtId="0" fontId="14" fillId="2" borderId="1" xfId="2" applyFont="1" applyFill="1"/>
    <xf numFmtId="0" fontId="15" fillId="2" borderId="1" xfId="2" applyFont="1" applyFill="1"/>
    <xf numFmtId="0" fontId="4" fillId="0" borderId="2" xfId="0" applyFont="1" applyBorder="1" applyAlignment="1"/>
    <xf numFmtId="0" fontId="5" fillId="0" borderId="0" xfId="0" applyFont="1" applyAlignment="1"/>
    <xf numFmtId="0" fontId="4" fillId="2" borderId="2" xfId="2" applyFont="1" applyFill="1" applyBorder="1" applyAlignment="1"/>
    <xf numFmtId="0" fontId="5" fillId="0" borderId="2" xfId="0" applyFont="1" applyBorder="1" applyAlignment="1"/>
    <xf numFmtId="44" fontId="4" fillId="0" borderId="2" xfId="3" applyFont="1" applyBorder="1" applyAlignment="1"/>
    <xf numFmtId="44" fontId="5" fillId="0" borderId="0" xfId="3" applyFont="1" applyAlignment="1"/>
    <xf numFmtId="9" fontId="5" fillId="0" borderId="0" xfId="1" applyFont="1" applyAlignment="1"/>
    <xf numFmtId="44" fontId="9" fillId="2" borderId="1" xfId="2" applyNumberFormat="1" applyFont="1" applyFill="1"/>
    <xf numFmtId="10" fontId="17" fillId="0" borderId="0" xfId="1" applyNumberFormat="1" applyFont="1" applyAlignment="1"/>
    <xf numFmtId="44" fontId="16" fillId="0" borderId="0" xfId="3" applyFont="1" applyAlignment="1"/>
    <xf numFmtId="0" fontId="5" fillId="0" borderId="5" xfId="0" applyFont="1" applyBorder="1" applyAlignment="1"/>
    <xf numFmtId="0" fontId="5" fillId="0" borderId="1" xfId="0" applyFont="1" applyBorder="1" applyAlignment="1"/>
    <xf numFmtId="0" fontId="5" fillId="0" borderId="6" xfId="0" applyFont="1" applyBorder="1" applyAlignment="1"/>
    <xf numFmtId="44" fontId="22" fillId="3" borderId="0" xfId="3" applyFont="1" applyFill="1" applyAlignment="1"/>
    <xf numFmtId="166" fontId="13" fillId="3" borderId="1" xfId="2" applyNumberFormat="1" applyFont="1" applyFill="1"/>
    <xf numFmtId="44" fontId="10" fillId="3" borderId="1" xfId="2" applyNumberFormat="1" applyFont="1" applyFill="1"/>
    <xf numFmtId="165" fontId="10" fillId="3" borderId="1" xfId="2" applyNumberFormat="1" applyFont="1" applyFill="1"/>
    <xf numFmtId="0" fontId="9" fillId="2" borderId="10" xfId="2" applyFont="1" applyFill="1" applyBorder="1"/>
    <xf numFmtId="166" fontId="8" fillId="3" borderId="12" xfId="2" applyNumberFormat="1" applyFont="1" applyFill="1" applyBorder="1"/>
    <xf numFmtId="167" fontId="8" fillId="2" borderId="1" xfId="6" applyNumberFormat="1" applyFont="1" applyFill="1" applyBorder="1" applyAlignment="1">
      <alignment horizontal="right"/>
    </xf>
    <xf numFmtId="0" fontId="9" fillId="2" borderId="3" xfId="2" applyFont="1" applyFill="1" applyBorder="1"/>
    <xf numFmtId="9" fontId="24" fillId="3" borderId="4" xfId="2" applyNumberFormat="1" applyFont="1" applyFill="1" applyBorder="1"/>
    <xf numFmtId="0" fontId="24" fillId="3" borderId="12" xfId="2" applyFont="1" applyFill="1" applyBorder="1"/>
    <xf numFmtId="9" fontId="24" fillId="3" borderId="12" xfId="1" applyFont="1" applyFill="1" applyBorder="1"/>
    <xf numFmtId="41" fontId="8" fillId="3" borderId="12" xfId="5" applyFont="1" applyFill="1" applyBorder="1"/>
    <xf numFmtId="0" fontId="8" fillId="4" borderId="2" xfId="2" applyFont="1" applyFill="1" applyBorder="1"/>
    <xf numFmtId="165" fontId="8" fillId="4" borderId="2" xfId="2" applyNumberFormat="1" applyFont="1" applyFill="1" applyBorder="1"/>
    <xf numFmtId="166" fontId="8" fillId="4" borderId="2" xfId="2" applyNumberFormat="1" applyFont="1" applyFill="1" applyBorder="1"/>
    <xf numFmtId="10" fontId="11" fillId="0" borderId="1" xfId="1" applyNumberFormat="1" applyFont="1" applyFill="1" applyBorder="1"/>
    <xf numFmtId="166" fontId="8" fillId="3" borderId="17" xfId="2" applyNumberFormat="1" applyFont="1" applyFill="1" applyBorder="1"/>
    <xf numFmtId="41" fontId="8" fillId="3" borderId="17" xfId="5" applyFont="1" applyFill="1" applyBorder="1"/>
    <xf numFmtId="9" fontId="24" fillId="3" borderId="18" xfId="2" applyNumberFormat="1" applyFont="1" applyFill="1" applyBorder="1"/>
    <xf numFmtId="0" fontId="24" fillId="3" borderId="17" xfId="2" applyFont="1" applyFill="1" applyBorder="1"/>
    <xf numFmtId="9" fontId="24" fillId="3" borderId="17" xfId="1" applyFont="1" applyFill="1" applyBorder="1"/>
    <xf numFmtId="167" fontId="8" fillId="2" borderId="1" xfId="2" applyNumberFormat="1" applyFont="1" applyFill="1" applyBorder="1"/>
    <xf numFmtId="10" fontId="25" fillId="3" borderId="1" xfId="1" applyNumberFormat="1" applyFont="1" applyFill="1" applyBorder="1"/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8" fontId="8" fillId="2" borderId="1" xfId="2" applyNumberFormat="1" applyFont="1" applyFill="1" applyBorder="1"/>
    <xf numFmtId="168" fontId="5" fillId="0" borderId="0" xfId="0" applyNumberFormat="1" applyFont="1" applyAlignment="1"/>
    <xf numFmtId="168" fontId="4" fillId="0" borderId="2" xfId="0" applyNumberFormat="1" applyFont="1" applyBorder="1" applyAlignment="1"/>
    <xf numFmtId="0" fontId="27" fillId="2" borderId="1" xfId="2" applyFont="1" applyFill="1"/>
    <xf numFmtId="0" fontId="28" fillId="2" borderId="1" xfId="2" applyFont="1" applyFill="1"/>
    <xf numFmtId="165" fontId="27" fillId="2" borderId="1" xfId="2" applyNumberFormat="1" applyFont="1" applyFill="1"/>
    <xf numFmtId="0" fontId="26" fillId="6" borderId="21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9" fontId="5" fillId="0" borderId="22" xfId="1" applyFont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9" fontId="30" fillId="7" borderId="24" xfId="0" applyNumberFormat="1" applyFont="1" applyFill="1" applyBorder="1" applyAlignment="1">
      <alignment horizontal="center" vertical="center"/>
    </xf>
    <xf numFmtId="0" fontId="31" fillId="2" borderId="1" xfId="2" applyFont="1" applyFill="1" applyAlignment="1">
      <alignment horizontal="center" vertical="center"/>
    </xf>
    <xf numFmtId="0" fontId="7" fillId="3" borderId="1" xfId="2" applyFont="1" applyFill="1"/>
    <xf numFmtId="9" fontId="7" fillId="2" borderId="1" xfId="2" applyNumberFormat="1" applyFont="1" applyFill="1"/>
    <xf numFmtId="0" fontId="30" fillId="3" borderId="13" xfId="2" applyFont="1" applyFill="1" applyBorder="1"/>
    <xf numFmtId="166" fontId="6" fillId="3" borderId="14" xfId="2" applyNumberFormat="1" applyFont="1" applyFill="1" applyBorder="1"/>
    <xf numFmtId="166" fontId="7" fillId="2" borderId="26" xfId="2" applyNumberFormat="1" applyFont="1" applyFill="1" applyBorder="1"/>
    <xf numFmtId="166" fontId="7" fillId="2" borderId="28" xfId="2" applyNumberFormat="1" applyFont="1" applyFill="1" applyBorder="1"/>
    <xf numFmtId="9" fontId="7" fillId="2" borderId="30" xfId="2" applyNumberFormat="1" applyFont="1" applyFill="1" applyBorder="1" applyAlignment="1">
      <alignment horizontal="center" vertical="center"/>
    </xf>
    <xf numFmtId="0" fontId="31" fillId="8" borderId="25" xfId="2" applyFont="1" applyFill="1" applyBorder="1" applyAlignment="1">
      <alignment horizontal="center" vertical="center"/>
    </xf>
    <xf numFmtId="0" fontId="31" fillId="8" borderId="27" xfId="2" applyFont="1" applyFill="1" applyBorder="1" applyAlignment="1">
      <alignment horizontal="center" vertical="center"/>
    </xf>
    <xf numFmtId="0" fontId="33" fillId="9" borderId="29" xfId="2" applyFont="1" applyFill="1" applyBorder="1" applyAlignment="1">
      <alignment horizontal="center" vertical="center"/>
    </xf>
    <xf numFmtId="0" fontId="32" fillId="10" borderId="19" xfId="2" applyFont="1" applyFill="1" applyBorder="1" applyAlignment="1">
      <alignment horizontal="center" vertical="center"/>
    </xf>
    <xf numFmtId="166" fontId="7" fillId="2" borderId="23" xfId="2" applyNumberFormat="1" applyFont="1" applyFill="1" applyBorder="1" applyAlignment="1">
      <alignment horizontal="center" vertical="center"/>
    </xf>
    <xf numFmtId="0" fontId="24" fillId="2" borderId="1" xfId="2" applyFont="1" applyFill="1"/>
    <xf numFmtId="4" fontId="24" fillId="2" borderId="1" xfId="2" applyNumberFormat="1" applyFont="1" applyFill="1"/>
    <xf numFmtId="10" fontId="9" fillId="2" borderId="1" xfId="1" applyNumberFormat="1" applyFont="1" applyFill="1" applyBorder="1"/>
    <xf numFmtId="0" fontId="34" fillId="0" borderId="0" xfId="0" applyFont="1" applyAlignment="1"/>
    <xf numFmtId="0" fontId="36" fillId="0" borderId="1" xfId="7" applyFont="1" applyAlignment="1">
      <alignment vertical="center"/>
    </xf>
    <xf numFmtId="0" fontId="37" fillId="0" borderId="1" xfId="7" applyFont="1" applyAlignment="1">
      <alignment vertical="center"/>
    </xf>
    <xf numFmtId="0" fontId="37" fillId="0" borderId="1" xfId="7" applyFont="1" applyAlignment="1">
      <alignment horizontal="center" vertical="center"/>
    </xf>
    <xf numFmtId="0" fontId="36" fillId="0" borderId="1" xfId="7" applyFont="1" applyAlignment="1">
      <alignment horizontal="center" vertical="center"/>
    </xf>
    <xf numFmtId="0" fontId="37" fillId="0" borderId="1" xfId="7" applyFont="1" applyBorder="1" applyAlignment="1">
      <alignment vertical="center"/>
    </xf>
    <xf numFmtId="0" fontId="37" fillId="0" borderId="1" xfId="7" applyFont="1" applyBorder="1" applyAlignment="1">
      <alignment horizontal="center" vertical="center"/>
    </xf>
    <xf numFmtId="0" fontId="36" fillId="0" borderId="1" xfId="7" applyFont="1" applyBorder="1" applyAlignment="1">
      <alignment horizontal="center" vertical="center"/>
    </xf>
    <xf numFmtId="0" fontId="39" fillId="11" borderId="1" xfId="7" applyFont="1" applyFill="1" applyBorder="1" applyAlignment="1">
      <alignment horizontal="center" vertical="center"/>
    </xf>
    <xf numFmtId="0" fontId="39" fillId="11" borderId="31" xfId="7" applyFont="1" applyFill="1" applyBorder="1" applyAlignment="1">
      <alignment horizontal="center" vertical="center"/>
    </xf>
    <xf numFmtId="0" fontId="36" fillId="0" borderId="33" xfId="7" applyFont="1" applyBorder="1" applyAlignment="1">
      <alignment horizontal="center" vertical="center"/>
    </xf>
    <xf numFmtId="0" fontId="46" fillId="0" borderId="1" xfId="7" applyFont="1" applyBorder="1" applyAlignment="1">
      <alignment horizontal="center" vertical="center"/>
    </xf>
    <xf numFmtId="0" fontId="36" fillId="0" borderId="1" xfId="7" applyFont="1" applyFill="1" applyBorder="1" applyAlignment="1">
      <alignment horizontal="center" vertical="center"/>
    </xf>
    <xf numFmtId="0" fontId="40" fillId="0" borderId="1" xfId="7" applyFont="1" applyFill="1" applyBorder="1" applyAlignment="1">
      <alignment horizontal="center" vertical="center" wrapText="1"/>
    </xf>
    <xf numFmtId="0" fontId="36" fillId="0" borderId="1" xfId="7" applyFont="1" applyBorder="1" applyAlignment="1">
      <alignment vertical="center"/>
    </xf>
    <xf numFmtId="0" fontId="36" fillId="0" borderId="33" xfId="7" applyFont="1" applyFill="1" applyBorder="1" applyAlignment="1">
      <alignment horizontal="center" vertical="center"/>
    </xf>
    <xf numFmtId="0" fontId="35" fillId="0" borderId="1" xfId="9"/>
    <xf numFmtId="0" fontId="50" fillId="0" borderId="1" xfId="9" applyFont="1"/>
    <xf numFmtId="0" fontId="35" fillId="0" borderId="3" xfId="9" applyBorder="1"/>
    <xf numFmtId="0" fontId="35" fillId="0" borderId="16" xfId="9" applyBorder="1"/>
    <xf numFmtId="0" fontId="50" fillId="0" borderId="16" xfId="9" applyFont="1" applyBorder="1"/>
    <xf numFmtId="0" fontId="35" fillId="0" borderId="4" xfId="9" applyBorder="1"/>
    <xf numFmtId="0" fontId="35" fillId="0" borderId="5" xfId="9" applyBorder="1"/>
    <xf numFmtId="0" fontId="35" fillId="0" borderId="6" xfId="9" applyBorder="1"/>
    <xf numFmtId="0" fontId="35" fillId="0" borderId="5" xfId="9" applyBorder="1" applyAlignment="1">
      <alignment horizontal="center" vertical="center" wrapText="1"/>
    </xf>
    <xf numFmtId="0" fontId="35" fillId="0" borderId="1" xfId="9" applyAlignment="1">
      <alignment horizontal="center" vertical="center" wrapText="1"/>
    </xf>
    <xf numFmtId="0" fontId="54" fillId="12" borderId="40" xfId="9" applyFont="1" applyFill="1" applyBorder="1" applyAlignment="1">
      <alignment horizontal="center" vertical="center" wrapText="1"/>
    </xf>
    <xf numFmtId="0" fontId="53" fillId="12" borderId="18" xfId="9" applyFont="1" applyFill="1" applyBorder="1" applyAlignment="1">
      <alignment horizontal="center" vertical="center" wrapText="1"/>
    </xf>
    <xf numFmtId="0" fontId="53" fillId="0" borderId="1" xfId="9" applyFont="1" applyAlignment="1">
      <alignment horizontal="center" vertical="center" wrapText="1"/>
    </xf>
    <xf numFmtId="0" fontId="35" fillId="0" borderId="6" xfId="9" applyBorder="1" applyAlignment="1">
      <alignment horizontal="center" vertical="center" wrapText="1"/>
    </xf>
    <xf numFmtId="0" fontId="55" fillId="11" borderId="13" xfId="9" applyFont="1" applyFill="1" applyBorder="1" applyAlignment="1">
      <alignment horizontal="center" vertical="center" wrapText="1"/>
    </xf>
    <xf numFmtId="0" fontId="55" fillId="11" borderId="14" xfId="9" applyFont="1" applyFill="1" applyBorder="1" applyAlignment="1">
      <alignment horizontal="center" vertical="center" wrapText="1"/>
    </xf>
    <xf numFmtId="0" fontId="56" fillId="0" borderId="23" xfId="9" applyFont="1" applyBorder="1" applyAlignment="1">
      <alignment horizontal="center" vertical="center" wrapText="1"/>
    </xf>
    <xf numFmtId="0" fontId="57" fillId="0" borderId="1" xfId="9" applyFont="1"/>
    <xf numFmtId="0" fontId="58" fillId="0" borderId="30" xfId="9" applyFont="1" applyBorder="1" applyAlignment="1">
      <alignment horizontal="center" vertical="center" wrapText="1"/>
    </xf>
    <xf numFmtId="0" fontId="59" fillId="0" borderId="1" xfId="9" applyFont="1" applyAlignment="1">
      <alignment horizontal="center" vertical="center" wrapText="1"/>
    </xf>
    <xf numFmtId="0" fontId="60" fillId="0" borderId="1" xfId="9" applyFont="1" applyAlignment="1">
      <alignment horizontal="center" vertical="center" wrapText="1"/>
    </xf>
    <xf numFmtId="0" fontId="35" fillId="0" borderId="19" xfId="9" applyBorder="1" applyAlignment="1">
      <alignment horizontal="center" vertical="center"/>
    </xf>
    <xf numFmtId="0" fontId="60" fillId="0" borderId="19" xfId="9" applyFont="1" applyBorder="1" applyAlignment="1">
      <alignment horizontal="center" vertical="center"/>
    </xf>
    <xf numFmtId="0" fontId="35" fillId="0" borderId="29" xfId="9" applyBorder="1" applyAlignment="1">
      <alignment horizontal="center" vertical="center"/>
    </xf>
    <xf numFmtId="0" fontId="35" fillId="0" borderId="7" xfId="9" applyBorder="1"/>
    <xf numFmtId="0" fontId="35" fillId="0" borderId="8" xfId="9" applyBorder="1"/>
    <xf numFmtId="0" fontId="50" fillId="0" borderId="8" xfId="9" applyFont="1" applyBorder="1"/>
    <xf numFmtId="0" fontId="35" fillId="0" borderId="9" xfId="9" applyBorder="1"/>
    <xf numFmtId="0" fontId="36" fillId="0" borderId="1" xfId="9" applyFont="1"/>
    <xf numFmtId="0" fontId="36" fillId="0" borderId="42" xfId="9" applyFont="1" applyBorder="1"/>
    <xf numFmtId="0" fontId="36" fillId="0" borderId="43" xfId="9" applyFont="1" applyBorder="1"/>
    <xf numFmtId="0" fontId="36" fillId="0" borderId="44" xfId="9" applyFont="1" applyBorder="1"/>
    <xf numFmtId="0" fontId="36" fillId="0" borderId="45" xfId="9" applyFont="1" applyBorder="1"/>
    <xf numFmtId="0" fontId="36" fillId="0" borderId="46" xfId="9" applyFont="1" applyBorder="1"/>
    <xf numFmtId="0" fontId="61" fillId="13" borderId="49" xfId="9" applyFont="1" applyFill="1" applyBorder="1" applyAlignment="1">
      <alignment horizontal="center" vertical="center"/>
    </xf>
    <xf numFmtId="0" fontId="37" fillId="0" borderId="50" xfId="9" applyFont="1" applyBorder="1" applyAlignment="1"/>
    <xf numFmtId="0" fontId="37" fillId="0" borderId="51" xfId="9" applyFont="1" applyBorder="1" applyAlignment="1">
      <alignment horizontal="left"/>
    </xf>
    <xf numFmtId="0" fontId="47" fillId="0" borderId="52" xfId="9" applyFont="1" applyBorder="1" applyAlignment="1">
      <alignment horizontal="center" vertical="center"/>
    </xf>
    <xf numFmtId="0" fontId="62" fillId="11" borderId="55" xfId="9" applyFont="1" applyFill="1" applyBorder="1" applyAlignment="1">
      <alignment horizontal="center" vertical="center"/>
    </xf>
    <xf numFmtId="0" fontId="37" fillId="13" borderId="56" xfId="9" applyFont="1" applyFill="1" applyBorder="1" applyAlignment="1">
      <alignment vertical="center"/>
    </xf>
    <xf numFmtId="0" fontId="63" fillId="0" borderId="57" xfId="9" applyFont="1" applyBorder="1" applyAlignment="1">
      <alignment horizontal="center" vertical="center"/>
    </xf>
    <xf numFmtId="0" fontId="36" fillId="0" borderId="58" xfId="9" applyFont="1" applyBorder="1"/>
    <xf numFmtId="0" fontId="36" fillId="0" borderId="59" xfId="9" applyFont="1" applyBorder="1"/>
    <xf numFmtId="0" fontId="36" fillId="0" borderId="60" xfId="9" applyFont="1" applyBorder="1"/>
    <xf numFmtId="4" fontId="36" fillId="0" borderId="1" xfId="7" applyNumberFormat="1" applyFont="1" applyAlignment="1">
      <alignment vertical="center"/>
    </xf>
    <xf numFmtId="0" fontId="36" fillId="0" borderId="61" xfId="7" applyFont="1" applyBorder="1" applyAlignment="1">
      <alignment vertical="center"/>
    </xf>
    <xf numFmtId="0" fontId="37" fillId="0" borderId="62" xfId="7" applyFont="1" applyBorder="1" applyAlignment="1">
      <alignment vertical="center"/>
    </xf>
    <xf numFmtId="0" fontId="37" fillId="0" borderId="62" xfId="7" applyFont="1" applyBorder="1" applyAlignment="1">
      <alignment horizontal="center" vertical="center"/>
    </xf>
    <xf numFmtId="0" fontId="36" fillId="0" borderId="62" xfId="7" applyFont="1" applyBorder="1" applyAlignment="1">
      <alignment vertical="center"/>
    </xf>
    <xf numFmtId="0" fontId="36" fillId="0" borderId="62" xfId="7" applyFont="1" applyBorder="1" applyAlignment="1">
      <alignment horizontal="center" vertical="center"/>
    </xf>
    <xf numFmtId="0" fontId="36" fillId="0" borderId="63" xfId="7" applyFont="1" applyBorder="1" applyAlignment="1">
      <alignment vertical="center"/>
    </xf>
    <xf numFmtId="0" fontId="36" fillId="0" borderId="64" xfId="7" applyFont="1" applyBorder="1" applyAlignment="1">
      <alignment vertical="center"/>
    </xf>
    <xf numFmtId="0" fontId="36" fillId="0" borderId="65" xfId="7" applyFont="1" applyBorder="1" applyAlignment="1">
      <alignment vertical="center"/>
    </xf>
    <xf numFmtId="0" fontId="64" fillId="0" borderId="1" xfId="7" applyFont="1" applyFill="1" applyBorder="1" applyAlignment="1">
      <alignment horizontal="center" vertical="center" wrapText="1"/>
    </xf>
    <xf numFmtId="0" fontId="65" fillId="0" borderId="1" xfId="7" applyFont="1" applyFill="1" applyBorder="1" applyAlignment="1">
      <alignment vertical="center"/>
    </xf>
    <xf numFmtId="0" fontId="66" fillId="0" borderId="1" xfId="7" applyFont="1" applyFill="1" applyBorder="1" applyAlignment="1">
      <alignment horizontal="left" vertical="center" wrapText="1"/>
    </xf>
    <xf numFmtId="0" fontId="65" fillId="0" borderId="65" xfId="7" applyFont="1" applyFill="1" applyBorder="1" applyAlignment="1">
      <alignment vertical="center"/>
    </xf>
    <xf numFmtId="0" fontId="65" fillId="0" borderId="1" xfId="7" applyFont="1" applyFill="1" applyAlignment="1">
      <alignment vertical="center"/>
    </xf>
    <xf numFmtId="0" fontId="65" fillId="0" borderId="64" xfId="7" applyFont="1" applyFill="1" applyBorder="1" applyAlignment="1">
      <alignment vertical="center"/>
    </xf>
    <xf numFmtId="0" fontId="67" fillId="0" borderId="1" xfId="7" applyFont="1" applyFill="1" applyBorder="1" applyAlignment="1">
      <alignment horizontal="center" vertical="center"/>
    </xf>
    <xf numFmtId="9" fontId="68" fillId="0" borderId="1" xfId="8" applyFont="1" applyFill="1" applyBorder="1" applyAlignment="1">
      <alignment horizontal="center" vertical="center" wrapText="1"/>
    </xf>
    <xf numFmtId="0" fontId="36" fillId="0" borderId="1" xfId="7" applyFont="1" applyFill="1" applyBorder="1" applyAlignment="1">
      <alignment vertical="center"/>
    </xf>
    <xf numFmtId="0" fontId="36" fillId="0" borderId="37" xfId="7" applyFont="1" applyBorder="1" applyAlignment="1">
      <alignment vertical="center" wrapText="1"/>
    </xf>
    <xf numFmtId="0" fontId="36" fillId="0" borderId="38" xfId="7" applyFont="1" applyBorder="1" applyAlignment="1">
      <alignment vertical="center" wrapText="1"/>
    </xf>
    <xf numFmtId="0" fontId="36" fillId="0" borderId="39" xfId="7" applyFont="1" applyBorder="1" applyAlignment="1">
      <alignment vertical="center" wrapText="1"/>
    </xf>
    <xf numFmtId="0" fontId="49" fillId="0" borderId="1" xfId="7" applyFont="1" applyFill="1" applyBorder="1" applyAlignment="1">
      <alignment horizontal="center" vertical="center" wrapText="1"/>
    </xf>
    <xf numFmtId="0" fontId="36" fillId="0" borderId="1" xfId="7" applyFont="1" applyBorder="1" applyAlignment="1">
      <alignment horizontal="left" vertical="center" wrapText="1"/>
    </xf>
    <xf numFmtId="0" fontId="43" fillId="0" borderId="1" xfId="7" applyFont="1" applyFill="1" applyBorder="1" applyAlignment="1">
      <alignment horizontal="center" vertical="center" wrapText="1"/>
    </xf>
    <xf numFmtId="9" fontId="44" fillId="0" borderId="1" xfId="8" applyFont="1" applyFill="1" applyBorder="1" applyAlignment="1">
      <alignment horizontal="center" vertical="center" wrapText="1"/>
    </xf>
    <xf numFmtId="0" fontId="36" fillId="0" borderId="69" xfId="7" applyFont="1" applyBorder="1" applyAlignment="1">
      <alignment vertical="center"/>
    </xf>
    <xf numFmtId="0" fontId="37" fillId="0" borderId="70" xfId="7" applyFont="1" applyBorder="1" applyAlignment="1">
      <alignment vertical="center"/>
    </xf>
    <xf numFmtId="0" fontId="37" fillId="0" borderId="70" xfId="7" applyFont="1" applyBorder="1" applyAlignment="1">
      <alignment horizontal="center" vertical="center"/>
    </xf>
    <xf numFmtId="0" fontId="36" fillId="0" borderId="70" xfId="7" applyFont="1" applyBorder="1" applyAlignment="1">
      <alignment vertical="center"/>
    </xf>
    <xf numFmtId="0" fontId="36" fillId="0" borderId="70" xfId="7" applyFont="1" applyBorder="1" applyAlignment="1">
      <alignment horizontal="center" vertical="center"/>
    </xf>
    <xf numFmtId="0" fontId="36" fillId="0" borderId="71" xfId="7" applyFont="1" applyBorder="1" applyAlignment="1">
      <alignment vertical="center"/>
    </xf>
    <xf numFmtId="0" fontId="69" fillId="11" borderId="1" xfId="7" applyFont="1" applyFill="1" applyAlignment="1">
      <alignment vertical="center"/>
    </xf>
    <xf numFmtId="0" fontId="69" fillId="11" borderId="1" xfId="7" applyFont="1" applyFill="1" applyAlignment="1">
      <alignment horizontal="center" vertical="center"/>
    </xf>
    <xf numFmtId="9" fontId="69" fillId="11" borderId="1" xfId="7" applyNumberFormat="1" applyFont="1" applyFill="1" applyAlignment="1">
      <alignment horizontal="center" vertical="center"/>
    </xf>
    <xf numFmtId="0" fontId="54" fillId="12" borderId="72" xfId="9" applyFont="1" applyFill="1" applyBorder="1" applyAlignment="1">
      <alignment horizontal="center" vertical="center" wrapText="1"/>
    </xf>
    <xf numFmtId="0" fontId="56" fillId="0" borderId="73" xfId="9" applyFont="1" applyBorder="1" applyAlignment="1">
      <alignment horizontal="center" vertical="center" wrapText="1"/>
    </xf>
    <xf numFmtId="0" fontId="60" fillId="0" borderId="74" xfId="9" applyFont="1" applyBorder="1" applyAlignment="1">
      <alignment horizontal="center" vertical="center"/>
    </xf>
    <xf numFmtId="0" fontId="36" fillId="0" borderId="32" xfId="7" applyFont="1" applyBorder="1" applyAlignment="1">
      <alignment horizontal="left" vertical="center" wrapText="1"/>
    </xf>
    <xf numFmtId="0" fontId="36" fillId="0" borderId="32" xfId="7" applyFont="1" applyFill="1" applyBorder="1" applyAlignment="1">
      <alignment horizontal="left" vertical="center" wrapText="1"/>
    </xf>
    <xf numFmtId="0" fontId="45" fillId="0" borderId="1" xfId="7" applyFont="1" applyFill="1" applyBorder="1" applyAlignment="1">
      <alignment horizontal="left" vertical="center" wrapText="1"/>
    </xf>
    <xf numFmtId="0" fontId="45" fillId="0" borderId="1" xfId="7" applyFont="1" applyBorder="1" applyAlignment="1">
      <alignment horizontal="left" vertical="center" wrapText="1"/>
    </xf>
    <xf numFmtId="0" fontId="40" fillId="11" borderId="1" xfId="7" applyFont="1" applyFill="1" applyBorder="1" applyAlignment="1">
      <alignment horizontal="center" vertical="center" wrapText="1"/>
    </xf>
    <xf numFmtId="0" fontId="49" fillId="12" borderId="34" xfId="7" applyFont="1" applyFill="1" applyBorder="1" applyAlignment="1">
      <alignment horizontal="center" vertical="center" wrapText="1"/>
    </xf>
    <xf numFmtId="0" fontId="49" fillId="12" borderId="35" xfId="7" applyFont="1" applyFill="1" applyBorder="1" applyAlignment="1">
      <alignment horizontal="center" vertical="center" wrapText="1"/>
    </xf>
    <xf numFmtId="0" fontId="49" fillId="12" borderId="36" xfId="7" applyFont="1" applyFill="1" applyBorder="1" applyAlignment="1">
      <alignment horizontal="center" vertical="center" wrapText="1"/>
    </xf>
    <xf numFmtId="0" fontId="43" fillId="11" borderId="1" xfId="7" applyFont="1" applyFill="1" applyBorder="1" applyAlignment="1">
      <alignment horizontal="center" vertical="center" wrapText="1"/>
    </xf>
    <xf numFmtId="9" fontId="44" fillId="12" borderId="34" xfId="8" applyFont="1" applyFill="1" applyBorder="1" applyAlignment="1">
      <alignment horizontal="center" vertical="center" wrapText="1"/>
    </xf>
    <xf numFmtId="9" fontId="44" fillId="12" borderId="35" xfId="8" applyFont="1" applyFill="1" applyBorder="1" applyAlignment="1">
      <alignment horizontal="center" vertical="center" wrapText="1"/>
    </xf>
    <xf numFmtId="9" fontId="44" fillId="12" borderId="36" xfId="8" applyFont="1" applyFill="1" applyBorder="1" applyAlignment="1">
      <alignment horizontal="center" vertical="center" wrapText="1"/>
    </xf>
    <xf numFmtId="0" fontId="36" fillId="0" borderId="32" xfId="7" applyFont="1" applyBorder="1" applyAlignment="1">
      <alignment vertical="center" wrapText="1"/>
    </xf>
    <xf numFmtId="0" fontId="48" fillId="0" borderId="1" xfId="7" applyFont="1" applyBorder="1" applyAlignment="1">
      <alignment horizontal="left" vertical="center" wrapText="1"/>
    </xf>
    <xf numFmtId="9" fontId="36" fillId="0" borderId="32" xfId="7" applyNumberFormat="1" applyFont="1" applyFill="1" applyBorder="1" applyAlignment="1">
      <alignment horizontal="left" vertical="center" wrapText="1"/>
    </xf>
    <xf numFmtId="0" fontId="43" fillId="11" borderId="68" xfId="7" applyFont="1" applyFill="1" applyBorder="1" applyAlignment="1">
      <alignment horizontal="center" vertical="center" wrapText="1"/>
    </xf>
    <xf numFmtId="0" fontId="36" fillId="0" borderId="37" xfId="7" applyFont="1" applyBorder="1" applyAlignment="1">
      <alignment horizontal="left" vertical="center" wrapText="1"/>
    </xf>
    <xf numFmtId="0" fontId="36" fillId="0" borderId="38" xfId="7" applyFont="1" applyBorder="1" applyAlignment="1">
      <alignment horizontal="left" vertical="center" wrapText="1"/>
    </xf>
    <xf numFmtId="0" fontId="36" fillId="0" borderId="39" xfId="7" applyFont="1" applyBorder="1" applyAlignment="1">
      <alignment horizontal="left" vertical="center" wrapText="1"/>
    </xf>
    <xf numFmtId="0" fontId="36" fillId="0" borderId="37" xfId="7" applyFont="1" applyFill="1" applyBorder="1" applyAlignment="1">
      <alignment horizontal="left" vertical="center" wrapText="1"/>
    </xf>
    <xf numFmtId="0" fontId="36" fillId="0" borderId="38" xfId="7" applyFont="1" applyFill="1" applyBorder="1" applyAlignment="1">
      <alignment horizontal="left" vertical="center" wrapText="1"/>
    </xf>
    <xf numFmtId="0" fontId="36" fillId="0" borderId="39" xfId="7" applyFont="1" applyFill="1" applyBorder="1" applyAlignment="1">
      <alignment horizontal="left" vertical="center" wrapText="1"/>
    </xf>
    <xf numFmtId="0" fontId="36" fillId="0" borderId="32" xfId="7" applyFont="1" applyBorder="1" applyAlignment="1">
      <alignment vertical="center"/>
    </xf>
    <xf numFmtId="9" fontId="36" fillId="0" borderId="32" xfId="7" applyNumberFormat="1" applyFont="1" applyBorder="1" applyAlignment="1">
      <alignment horizontal="left" vertical="center" wrapText="1"/>
    </xf>
    <xf numFmtId="9" fontId="44" fillId="12" borderId="66" xfId="8" applyFont="1" applyFill="1" applyBorder="1" applyAlignment="1">
      <alignment horizontal="center" vertical="center" wrapText="1"/>
    </xf>
    <xf numFmtId="9" fontId="42" fillId="0" borderId="1" xfId="7" applyNumberFormat="1" applyFont="1" applyBorder="1" applyAlignment="1">
      <alignment horizontal="left" vertical="center" wrapText="1"/>
    </xf>
    <xf numFmtId="0" fontId="45" fillId="0" borderId="67" xfId="7" applyFont="1" applyBorder="1" applyAlignment="1">
      <alignment horizontal="left" vertical="center" wrapText="1"/>
    </xf>
    <xf numFmtId="0" fontId="38" fillId="11" borderId="1" xfId="7" applyFont="1" applyFill="1" applyBorder="1" applyAlignment="1">
      <alignment horizontal="center" vertical="center" wrapText="1"/>
    </xf>
    <xf numFmtId="0" fontId="39" fillId="11" borderId="1" xfId="7" applyFont="1" applyFill="1" applyBorder="1" applyAlignment="1">
      <alignment horizontal="center" vertical="center"/>
    </xf>
    <xf numFmtId="0" fontId="40" fillId="11" borderId="34" xfId="7" applyFont="1" applyFill="1" applyBorder="1" applyAlignment="1">
      <alignment horizontal="center" vertical="center" wrapText="1"/>
    </xf>
    <xf numFmtId="0" fontId="40" fillId="11" borderId="35" xfId="7" applyFont="1" applyFill="1" applyBorder="1" applyAlignment="1">
      <alignment horizontal="center" vertical="center" wrapText="1"/>
    </xf>
    <xf numFmtId="0" fontId="40" fillId="11" borderId="36" xfId="7" applyFont="1" applyFill="1" applyBorder="1" applyAlignment="1">
      <alignment horizontal="center" vertical="center" wrapText="1"/>
    </xf>
    <xf numFmtId="0" fontId="41" fillId="12" borderId="34" xfId="7" applyFont="1" applyFill="1" applyBorder="1" applyAlignment="1">
      <alignment horizontal="center" vertical="center" wrapText="1"/>
    </xf>
    <xf numFmtId="0" fontId="41" fillId="12" borderId="35" xfId="7" applyFont="1" applyFill="1" applyBorder="1" applyAlignment="1">
      <alignment horizontal="center" vertical="center" wrapText="1"/>
    </xf>
    <xf numFmtId="0" fontId="41" fillId="12" borderId="36" xfId="7" applyFont="1" applyFill="1" applyBorder="1" applyAlignment="1">
      <alignment horizontal="center" vertical="center" wrapText="1"/>
    </xf>
    <xf numFmtId="0" fontId="43" fillId="11" borderId="66" xfId="7" applyFont="1" applyFill="1" applyBorder="1" applyAlignment="1">
      <alignment horizontal="center" vertical="center"/>
    </xf>
    <xf numFmtId="0" fontId="36" fillId="0" borderId="32" xfId="7" applyFont="1" applyBorder="1" applyAlignment="1">
      <alignment horizontal="left" vertical="center"/>
    </xf>
    <xf numFmtId="0" fontId="36" fillId="0" borderId="32" xfId="7" applyFont="1" applyBorder="1" applyAlignment="1">
      <alignment horizontal="left" vertical="top"/>
    </xf>
    <xf numFmtId="0" fontId="51" fillId="11" borderId="1" xfId="9" applyFont="1" applyFill="1" applyBorder="1" applyAlignment="1">
      <alignment horizontal="center" vertical="center" wrapText="1"/>
    </xf>
    <xf numFmtId="0" fontId="51" fillId="11" borderId="1" xfId="9" applyFont="1" applyFill="1" applyBorder="1" applyAlignment="1">
      <alignment horizontal="center" vertical="center"/>
    </xf>
    <xf numFmtId="0" fontId="52" fillId="13" borderId="1" xfId="9" applyFont="1" applyFill="1" applyBorder="1" applyAlignment="1">
      <alignment horizontal="center"/>
    </xf>
    <xf numFmtId="0" fontId="53" fillId="12" borderId="40" xfId="9" applyFont="1" applyFill="1" applyBorder="1" applyAlignment="1">
      <alignment horizontal="center" vertical="center" wrapText="1"/>
    </xf>
    <xf numFmtId="0" fontId="53" fillId="12" borderId="41" xfId="9" applyFont="1" applyFill="1" applyBorder="1" applyAlignment="1">
      <alignment horizontal="center" vertical="center" wrapText="1"/>
    </xf>
    <xf numFmtId="0" fontId="35" fillId="0" borderId="25" xfId="9" applyBorder="1" applyAlignment="1">
      <alignment horizontal="center" vertical="center"/>
    </xf>
    <xf numFmtId="0" fontId="35" fillId="0" borderId="20" xfId="9" applyBorder="1" applyAlignment="1">
      <alignment horizontal="center" vertical="center"/>
    </xf>
    <xf numFmtId="0" fontId="39" fillId="11" borderId="1" xfId="9" applyFont="1" applyFill="1" applyAlignment="1">
      <alignment horizontal="center" vertical="center"/>
    </xf>
    <xf numFmtId="0" fontId="61" fillId="13" borderId="47" xfId="9" applyFont="1" applyFill="1" applyBorder="1" applyAlignment="1">
      <alignment horizontal="center" vertical="center"/>
    </xf>
    <xf numFmtId="0" fontId="61" fillId="13" borderId="48" xfId="9" applyFont="1" applyFill="1" applyBorder="1" applyAlignment="1">
      <alignment horizontal="center" vertical="center"/>
    </xf>
    <xf numFmtId="0" fontId="62" fillId="11" borderId="53" xfId="9" applyFont="1" applyFill="1" applyBorder="1" applyAlignment="1">
      <alignment horizontal="center" vertical="center"/>
    </xf>
    <xf numFmtId="0" fontId="62" fillId="11" borderId="54" xfId="9" applyFont="1" applyFill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16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54" fillId="12" borderId="27" xfId="9" applyFont="1" applyFill="1" applyBorder="1" applyAlignment="1">
      <alignment horizontal="center" vertical="center" wrapText="1"/>
    </xf>
    <xf numFmtId="0" fontId="54" fillId="12" borderId="74" xfId="9" applyFont="1" applyFill="1" applyBorder="1" applyAlignment="1">
      <alignment horizontal="center" vertical="center" wrapText="1"/>
    </xf>
    <xf numFmtId="0" fontId="56" fillId="0" borderId="73" xfId="9" applyFont="1" applyBorder="1" applyAlignment="1">
      <alignment horizontal="center" vertical="center" wrapText="1"/>
    </xf>
    <xf numFmtId="0" fontId="56" fillId="0" borderId="28" xfId="9" applyFont="1" applyBorder="1" applyAlignment="1">
      <alignment horizontal="center" vertical="center" wrapText="1"/>
    </xf>
    <xf numFmtId="0" fontId="60" fillId="0" borderId="74" xfId="9" applyFont="1" applyBorder="1" applyAlignment="1">
      <alignment horizontal="center" vertical="center"/>
    </xf>
    <xf numFmtId="0" fontId="60" fillId="0" borderId="27" xfId="9" applyFont="1" applyBorder="1" applyAlignment="1">
      <alignment horizontal="center" vertical="center"/>
    </xf>
  </cellXfs>
  <cellStyles count="10">
    <cellStyle name="Collegamento ipertestuale" xfId="4" builtinId="8"/>
    <cellStyle name="Migliaia [0]" xfId="5" builtinId="6"/>
    <cellStyle name="Normal 2 2" xfId="9" xr:uid="{5C729B95-AA2D-724B-BFC6-6681B6B2E6AF}"/>
    <cellStyle name="Normal 3 2" xfId="7" xr:uid="{5CCCDF33-7934-5E45-A3E1-9DAAA7F78751}"/>
    <cellStyle name="Normale" xfId="0" builtinId="0"/>
    <cellStyle name="Normale 2" xfId="2" xr:uid="{00000000-0005-0000-0000-000002000000}"/>
    <cellStyle name="Percentuale" xfId="1" builtinId="5"/>
    <cellStyle name="Porcentaje 3 2" xfId="8" xr:uid="{4F6AAD46-D6E8-1940-B4A3-B8241F83EC33}"/>
    <cellStyle name="Valuta" xfId="3" builtinId="4"/>
    <cellStyle name="Valuta [0]" xfId="6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Flusso di cassa 2019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'Flusso di cassa '!$B$16</c:f>
              <c:strCache>
                <c:ptCount val="1"/>
                <c:pt idx="0">
                  <c:v>Burn rate</c:v>
                </c:pt>
              </c:strCache>
            </c:strRef>
          </c:tx>
          <c:marker>
            <c:symbol val="none"/>
          </c:marker>
          <c:cat>
            <c:strRef>
              <c:f>'Flusso di cassa '!$D$4:$O$4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'Flusso di cassa '!$D$16:$O$16</c:f>
              <c:numCache>
                <c:formatCode>#,##0\ "€"</c:formatCode>
                <c:ptCount val="12"/>
                <c:pt idx="0">
                  <c:v>-700</c:v>
                </c:pt>
                <c:pt idx="1">
                  <c:v>-700</c:v>
                </c:pt>
                <c:pt idx="2">
                  <c:v>-700</c:v>
                </c:pt>
                <c:pt idx="3">
                  <c:v>-700</c:v>
                </c:pt>
                <c:pt idx="4">
                  <c:v>-700</c:v>
                </c:pt>
                <c:pt idx="5">
                  <c:v>-700</c:v>
                </c:pt>
                <c:pt idx="6">
                  <c:v>-750</c:v>
                </c:pt>
                <c:pt idx="7">
                  <c:v>-750</c:v>
                </c:pt>
                <c:pt idx="8">
                  <c:v>-750</c:v>
                </c:pt>
                <c:pt idx="9">
                  <c:v>-750</c:v>
                </c:pt>
                <c:pt idx="10">
                  <c:v>-750</c:v>
                </c:pt>
                <c:pt idx="11">
                  <c:v>-750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C-43C7-B7DC-C308CD94B645}"/>
            </c:ext>
          </c:extLst>
        </c:ser>
        <c:ser>
          <c:idx val="1"/>
          <c:order val="1"/>
          <c:tx>
            <c:strRef>
              <c:f>'Flusso di cassa '!$B$17</c:f>
              <c:strCache>
                <c:ptCount val="1"/>
                <c:pt idx="0">
                  <c:v>Cash flow</c:v>
                </c:pt>
              </c:strCache>
            </c:strRef>
          </c:tx>
          <c:marker>
            <c:symbol val="none"/>
          </c:marker>
          <c:cat>
            <c:strRef>
              <c:f>'Flusso di cassa '!$D$4:$O$4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'Flusso di cassa '!$D$17:$O$17</c:f>
              <c:numCache>
                <c:formatCode>#,##0\ "€"</c:formatCode>
                <c:ptCount val="12"/>
                <c:pt idx="0">
                  <c:v>27300</c:v>
                </c:pt>
                <c:pt idx="1">
                  <c:v>27300</c:v>
                </c:pt>
                <c:pt idx="2">
                  <c:v>27300</c:v>
                </c:pt>
                <c:pt idx="3">
                  <c:v>27300</c:v>
                </c:pt>
                <c:pt idx="4">
                  <c:v>27300</c:v>
                </c:pt>
                <c:pt idx="5">
                  <c:v>27300</c:v>
                </c:pt>
                <c:pt idx="6">
                  <c:v>29250</c:v>
                </c:pt>
                <c:pt idx="7">
                  <c:v>29250</c:v>
                </c:pt>
                <c:pt idx="8">
                  <c:v>29250</c:v>
                </c:pt>
                <c:pt idx="9">
                  <c:v>29250</c:v>
                </c:pt>
                <c:pt idx="10">
                  <c:v>29250</c:v>
                </c:pt>
                <c:pt idx="11">
                  <c:v>29250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C-43C7-B7DC-C308CD94B645}"/>
            </c:ext>
          </c:extLst>
        </c:ser>
        <c:ser>
          <c:idx val="2"/>
          <c:order val="2"/>
          <c:tx>
            <c:strRef>
              <c:f>'Flusso di cassa '!$B$18</c:f>
              <c:strCache>
                <c:ptCount val="1"/>
                <c:pt idx="0">
                  <c:v>Cumulative Cash Flow</c:v>
                </c:pt>
              </c:strCache>
            </c:strRef>
          </c:tx>
          <c:marker>
            <c:symbol val="none"/>
          </c:marker>
          <c:cat>
            <c:strRef>
              <c:f>'Flusso di cassa '!$D$4:$O$4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'Flusso di cassa '!$D$18:$O$18</c:f>
              <c:numCache>
                <c:formatCode>#,##0\ "€"</c:formatCode>
                <c:ptCount val="12"/>
                <c:pt idx="0">
                  <c:v>27300</c:v>
                </c:pt>
                <c:pt idx="1">
                  <c:v>54600</c:v>
                </c:pt>
                <c:pt idx="2">
                  <c:v>81900</c:v>
                </c:pt>
                <c:pt idx="3">
                  <c:v>109200</c:v>
                </c:pt>
                <c:pt idx="4">
                  <c:v>136500</c:v>
                </c:pt>
                <c:pt idx="5">
                  <c:v>163800</c:v>
                </c:pt>
                <c:pt idx="6">
                  <c:v>193050</c:v>
                </c:pt>
                <c:pt idx="7">
                  <c:v>222300</c:v>
                </c:pt>
                <c:pt idx="8">
                  <c:v>251550</c:v>
                </c:pt>
                <c:pt idx="9">
                  <c:v>280800</c:v>
                </c:pt>
                <c:pt idx="10">
                  <c:v>310050</c:v>
                </c:pt>
                <c:pt idx="11">
                  <c:v>339300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C-43C7-B7DC-C308CD94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64928"/>
        <c:axId val="196374912"/>
      </c:lineChart>
      <c:catAx>
        <c:axId val="19636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374912"/>
        <c:crosses val="autoZero"/>
        <c:auto val="1"/>
        <c:lblAlgn val="ctr"/>
        <c:lblOffset val="100"/>
        <c:noMultiLvlLbl val="0"/>
      </c:catAx>
      <c:valAx>
        <c:axId val="19637491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196364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Quattrocento Sans" panose="020B05020500000200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391648</xdr:colOff>
      <xdr:row>25</xdr:row>
      <xdr:rowOff>82764</xdr:rowOff>
    </xdr:from>
    <xdr:to>
      <xdr:col>7</xdr:col>
      <xdr:colOff>712376</xdr:colOff>
      <xdr:row>48</xdr:row>
      <xdr:rowOff>107258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y/Downloads/planeaci&#243;n%20estrat&#233;gic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Analisis estratégico"/>
      <sheetName val="Identificación de Imperativos"/>
      <sheetName val="Matriz de cumplimiento de imper"/>
      <sheetName val="Mapa Estratégico"/>
      <sheetName val="Modelo Canv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B18A-8893-0246-8E01-045F81D233CF}">
  <sheetPr>
    <tabColor theme="0"/>
  </sheetPr>
  <dimension ref="A1:Q56"/>
  <sheetViews>
    <sheetView showGridLines="0" tabSelected="1" zoomScale="75" zoomScaleNormal="75" workbookViewId="0">
      <selection activeCell="X12" sqref="X12"/>
    </sheetView>
  </sheetViews>
  <sheetFormatPr defaultColWidth="10.625" defaultRowHeight="15"/>
  <cols>
    <col min="1" max="1" width="4" style="112" customWidth="1"/>
    <col min="2" max="3" width="2.375" style="112" customWidth="1"/>
    <col min="4" max="4" width="31" style="113" customWidth="1"/>
    <col min="5" max="5" width="33.375" style="114" customWidth="1"/>
    <col min="6" max="6" width="0.625" style="112" customWidth="1"/>
    <col min="7" max="7" width="18.625" style="112" customWidth="1"/>
    <col min="8" max="8" width="21.5" style="112" customWidth="1"/>
    <col min="9" max="9" width="26.375" style="112" customWidth="1"/>
    <col min="10" max="10" width="0.625" style="112" customWidth="1"/>
    <col min="11" max="11" width="17.375" style="115" bestFit="1" customWidth="1"/>
    <col min="12" max="13" width="2.375" style="112" customWidth="1"/>
    <col min="14" max="14" width="1" style="112" customWidth="1"/>
    <col min="15" max="15" width="21.5" style="115" customWidth="1"/>
    <col min="16" max="16" width="17.625" style="115" customWidth="1"/>
    <col min="17" max="18" width="1" style="112" customWidth="1"/>
    <col min="19" max="16384" width="10.625" style="112"/>
  </cols>
  <sheetData>
    <row r="1" spans="1:17" ht="39.950000000000003" customHeight="1">
      <c r="A1" s="171"/>
    </row>
    <row r="2" spans="1:17" ht="15" customHeight="1" thickBot="1"/>
    <row r="3" spans="1:17" ht="11.25" customHeight="1">
      <c r="C3" s="172"/>
      <c r="D3" s="173"/>
      <c r="E3" s="174"/>
      <c r="F3" s="175"/>
      <c r="G3" s="175"/>
      <c r="H3" s="175"/>
      <c r="I3" s="175"/>
      <c r="J3" s="175"/>
      <c r="K3" s="176"/>
      <c r="L3" s="177"/>
    </row>
    <row r="4" spans="1:17" ht="55.35" customHeight="1" thickBot="1">
      <c r="C4" s="178"/>
      <c r="D4" s="235" t="s">
        <v>160</v>
      </c>
      <c r="E4" s="235"/>
      <c r="F4" s="235"/>
      <c r="G4" s="235"/>
      <c r="H4" s="235"/>
      <c r="I4" s="235"/>
      <c r="J4" s="235"/>
      <c r="K4" s="235"/>
      <c r="L4" s="179"/>
    </row>
    <row r="5" spans="1:17" ht="8.85" customHeight="1">
      <c r="C5" s="178"/>
      <c r="D5" s="116"/>
      <c r="E5" s="117"/>
      <c r="F5" s="125"/>
      <c r="G5" s="125"/>
      <c r="H5" s="125"/>
      <c r="I5" s="125"/>
      <c r="J5" s="125"/>
      <c r="K5" s="118"/>
      <c r="L5" s="179"/>
      <c r="N5" s="172"/>
      <c r="O5" s="176"/>
      <c r="P5" s="176"/>
      <c r="Q5" s="177"/>
    </row>
    <row r="6" spans="1:17" ht="24" customHeight="1">
      <c r="C6" s="178"/>
      <c r="D6" s="236" t="s">
        <v>97</v>
      </c>
      <c r="E6" s="236"/>
      <c r="F6" s="116"/>
      <c r="G6" s="119" t="s">
        <v>125</v>
      </c>
      <c r="H6" s="119"/>
      <c r="I6" s="119"/>
      <c r="J6" s="116"/>
      <c r="K6" s="119" t="s">
        <v>98</v>
      </c>
      <c r="L6" s="179"/>
      <c r="N6" s="178"/>
      <c r="O6" s="120" t="s">
        <v>99</v>
      </c>
      <c r="P6" s="120" t="s">
        <v>100</v>
      </c>
      <c r="Q6" s="179"/>
    </row>
    <row r="7" spans="1:17" ht="8.85" customHeight="1">
      <c r="C7" s="178"/>
      <c r="D7" s="116"/>
      <c r="E7" s="117"/>
      <c r="F7" s="125"/>
      <c r="G7" s="125"/>
      <c r="H7" s="125"/>
      <c r="I7" s="125"/>
      <c r="J7" s="125"/>
      <c r="K7" s="118"/>
      <c r="L7" s="179"/>
      <c r="N7" s="178"/>
      <c r="O7" s="118"/>
      <c r="P7" s="118"/>
      <c r="Q7" s="179"/>
    </row>
    <row r="8" spans="1:17" ht="27.75" customHeight="1">
      <c r="C8" s="178"/>
      <c r="D8" s="237" t="s">
        <v>101</v>
      </c>
      <c r="E8" s="240" t="s">
        <v>102</v>
      </c>
      <c r="F8" s="125"/>
      <c r="G8" s="233" t="s">
        <v>136</v>
      </c>
      <c r="H8" s="233"/>
      <c r="I8" s="233"/>
      <c r="J8" s="125"/>
      <c r="K8" s="118"/>
      <c r="L8" s="179"/>
      <c r="N8" s="178"/>
      <c r="O8" s="243">
        <f>+K9+K11+K15+K18+K21+K24+K26</f>
        <v>47</v>
      </c>
      <c r="P8" s="232">
        <f>+O8/O56</f>
        <v>0.47</v>
      </c>
      <c r="Q8" s="179"/>
    </row>
    <row r="9" spans="1:17" ht="22.35" customHeight="1">
      <c r="C9" s="178"/>
      <c r="D9" s="238"/>
      <c r="E9" s="241"/>
      <c r="F9" s="125"/>
      <c r="G9" s="231" t="s">
        <v>126</v>
      </c>
      <c r="H9" s="231"/>
      <c r="I9" s="231"/>
      <c r="J9" s="125"/>
      <c r="K9" s="121">
        <v>15</v>
      </c>
      <c r="L9" s="179"/>
      <c r="N9" s="178"/>
      <c r="O9" s="243"/>
      <c r="P9" s="232"/>
      <c r="Q9" s="179"/>
    </row>
    <row r="10" spans="1:17" ht="22.35" customHeight="1">
      <c r="C10" s="178"/>
      <c r="D10" s="238"/>
      <c r="E10" s="241"/>
      <c r="F10" s="125"/>
      <c r="G10" s="233" t="s">
        <v>137</v>
      </c>
      <c r="H10" s="233"/>
      <c r="I10" s="233"/>
      <c r="J10" s="125"/>
      <c r="K10" s="118"/>
      <c r="L10" s="179"/>
      <c r="N10" s="178"/>
      <c r="O10" s="243"/>
      <c r="P10" s="232"/>
      <c r="Q10" s="179"/>
    </row>
    <row r="11" spans="1:17" ht="22.35" customHeight="1">
      <c r="C11" s="178"/>
      <c r="D11" s="238"/>
      <c r="E11" s="241"/>
      <c r="F11" s="125"/>
      <c r="G11" s="231" t="s">
        <v>138</v>
      </c>
      <c r="H11" s="231"/>
      <c r="I11" s="231"/>
      <c r="J11" s="125"/>
      <c r="K11" s="126">
        <v>12</v>
      </c>
      <c r="L11" s="179"/>
      <c r="N11" s="178"/>
      <c r="O11" s="243"/>
      <c r="P11" s="232"/>
      <c r="Q11" s="179"/>
    </row>
    <row r="12" spans="1:17" ht="22.35" customHeight="1">
      <c r="C12" s="178"/>
      <c r="D12" s="238"/>
      <c r="E12" s="241"/>
      <c r="F12" s="125"/>
      <c r="G12" s="231" t="s">
        <v>139</v>
      </c>
      <c r="H12" s="231"/>
      <c r="I12" s="231"/>
      <c r="J12" s="125"/>
      <c r="K12" s="121">
        <v>8</v>
      </c>
      <c r="L12" s="179"/>
      <c r="N12" s="178"/>
      <c r="O12" s="243"/>
      <c r="P12" s="232"/>
      <c r="Q12" s="179"/>
    </row>
    <row r="13" spans="1:17" ht="30.95" customHeight="1">
      <c r="C13" s="178"/>
      <c r="D13" s="238"/>
      <c r="E13" s="241"/>
      <c r="F13" s="125"/>
      <c r="G13" s="233" t="s">
        <v>127</v>
      </c>
      <c r="H13" s="233"/>
      <c r="I13" s="233"/>
      <c r="J13" s="125"/>
      <c r="K13" s="118"/>
      <c r="L13" s="179"/>
      <c r="N13" s="178"/>
      <c r="O13" s="243"/>
      <c r="P13" s="232"/>
      <c r="Q13" s="179"/>
    </row>
    <row r="14" spans="1:17" ht="27.75" customHeight="1">
      <c r="C14" s="178"/>
      <c r="D14" s="238"/>
      <c r="E14" s="241"/>
      <c r="F14" s="125"/>
      <c r="G14" s="211" t="s">
        <v>103</v>
      </c>
      <c r="H14" s="211"/>
      <c r="I14" s="211"/>
      <c r="J14" s="125"/>
      <c r="K14" s="118"/>
      <c r="L14" s="179"/>
      <c r="N14" s="178"/>
      <c r="O14" s="243"/>
      <c r="P14" s="232"/>
      <c r="Q14" s="179"/>
    </row>
    <row r="15" spans="1:17" ht="17.45" customHeight="1">
      <c r="C15" s="178"/>
      <c r="D15" s="238"/>
      <c r="E15" s="241"/>
      <c r="F15" s="125"/>
      <c r="G15" s="208" t="s">
        <v>140</v>
      </c>
      <c r="H15" s="208"/>
      <c r="I15" s="208"/>
      <c r="J15" s="125"/>
      <c r="K15" s="121">
        <v>4</v>
      </c>
      <c r="L15" s="179"/>
      <c r="N15" s="178"/>
      <c r="O15" s="243"/>
      <c r="P15" s="232"/>
      <c r="Q15" s="179"/>
    </row>
    <row r="16" spans="1:17" ht="17.45" customHeight="1">
      <c r="C16" s="178"/>
      <c r="D16" s="238"/>
      <c r="E16" s="241"/>
      <c r="F16" s="125"/>
      <c r="G16" s="231" t="s">
        <v>141</v>
      </c>
      <c r="H16" s="208"/>
      <c r="I16" s="208"/>
      <c r="J16" s="125"/>
      <c r="K16" s="121">
        <v>2</v>
      </c>
      <c r="L16" s="179"/>
      <c r="N16" s="178"/>
      <c r="O16" s="243"/>
      <c r="P16" s="232"/>
      <c r="Q16" s="179"/>
    </row>
    <row r="17" spans="3:17" ht="22.35" customHeight="1">
      <c r="C17" s="178"/>
      <c r="D17" s="238"/>
      <c r="E17" s="241"/>
      <c r="F17" s="125"/>
      <c r="G17" s="234" t="s">
        <v>104</v>
      </c>
      <c r="H17" s="211"/>
      <c r="I17" s="211"/>
      <c r="J17" s="125"/>
      <c r="K17" s="122"/>
      <c r="L17" s="179"/>
      <c r="N17" s="178"/>
      <c r="O17" s="243"/>
      <c r="P17" s="232"/>
      <c r="Q17" s="179"/>
    </row>
    <row r="18" spans="3:17" ht="17.45" customHeight="1">
      <c r="C18" s="178"/>
      <c r="D18" s="238"/>
      <c r="E18" s="241"/>
      <c r="F18" s="125"/>
      <c r="G18" s="244" t="s">
        <v>142</v>
      </c>
      <c r="H18" s="244"/>
      <c r="I18" s="244"/>
      <c r="J18" s="125"/>
      <c r="K18" s="121">
        <v>4</v>
      </c>
      <c r="L18" s="179"/>
      <c r="N18" s="178"/>
      <c r="O18" s="243"/>
      <c r="P18" s="232"/>
      <c r="Q18" s="179"/>
    </row>
    <row r="19" spans="3:17" ht="17.45" customHeight="1">
      <c r="C19" s="178"/>
      <c r="D19" s="238"/>
      <c r="E19" s="241"/>
      <c r="F19" s="125"/>
      <c r="G19" s="231" t="s">
        <v>143</v>
      </c>
      <c r="H19" s="208"/>
      <c r="I19" s="208"/>
      <c r="J19" s="125"/>
      <c r="K19" s="121">
        <v>2</v>
      </c>
      <c r="L19" s="179"/>
      <c r="N19" s="178"/>
      <c r="O19" s="243"/>
      <c r="P19" s="232"/>
      <c r="Q19" s="179"/>
    </row>
    <row r="20" spans="3:17" ht="22.35" customHeight="1">
      <c r="C20" s="178"/>
      <c r="D20" s="238"/>
      <c r="E20" s="241"/>
      <c r="F20" s="125"/>
      <c r="G20" s="211" t="s">
        <v>105</v>
      </c>
      <c r="H20" s="211"/>
      <c r="I20" s="211"/>
      <c r="J20" s="125"/>
      <c r="K20" s="122"/>
      <c r="L20" s="179"/>
      <c r="N20" s="178"/>
      <c r="O20" s="243"/>
      <c r="P20" s="232"/>
      <c r="Q20" s="179"/>
    </row>
    <row r="21" spans="3:17" ht="15" customHeight="1">
      <c r="C21" s="178"/>
      <c r="D21" s="238"/>
      <c r="E21" s="241"/>
      <c r="F21" s="125"/>
      <c r="G21" s="245" t="s">
        <v>106</v>
      </c>
      <c r="H21" s="245"/>
      <c r="I21" s="245"/>
      <c r="J21" s="125"/>
      <c r="K21" s="121">
        <v>4</v>
      </c>
      <c r="L21" s="179"/>
      <c r="N21" s="178"/>
      <c r="O21" s="243"/>
      <c r="P21" s="232"/>
      <c r="Q21" s="179"/>
    </row>
    <row r="22" spans="3:17" ht="22.35" customHeight="1">
      <c r="C22" s="178"/>
      <c r="D22" s="238"/>
      <c r="E22" s="241"/>
      <c r="F22" s="125"/>
      <c r="G22" s="230" t="s">
        <v>107</v>
      </c>
      <c r="H22" s="230"/>
      <c r="I22" s="230"/>
      <c r="J22" s="125"/>
      <c r="K22" s="121">
        <v>2</v>
      </c>
      <c r="L22" s="179"/>
      <c r="N22" s="178"/>
      <c r="O22" s="243"/>
      <c r="P22" s="232"/>
      <c r="Q22" s="179"/>
    </row>
    <row r="23" spans="3:17" ht="54" customHeight="1">
      <c r="C23" s="178"/>
      <c r="D23" s="238"/>
      <c r="E23" s="241"/>
      <c r="F23" s="125"/>
      <c r="G23" s="211" t="s">
        <v>144</v>
      </c>
      <c r="H23" s="211"/>
      <c r="I23" s="211"/>
      <c r="J23" s="125"/>
      <c r="K23" s="122"/>
      <c r="L23" s="179"/>
      <c r="N23" s="178"/>
      <c r="O23" s="243"/>
      <c r="P23" s="232"/>
      <c r="Q23" s="179"/>
    </row>
    <row r="24" spans="3:17" ht="30" customHeight="1">
      <c r="C24" s="178"/>
      <c r="D24" s="238"/>
      <c r="E24" s="241"/>
      <c r="F24" s="125"/>
      <c r="G24" s="231" t="s">
        <v>126</v>
      </c>
      <c r="H24" s="231"/>
      <c r="I24" s="231"/>
      <c r="J24" s="125"/>
      <c r="K24" s="121">
        <v>4</v>
      </c>
      <c r="L24" s="179"/>
      <c r="N24" s="178"/>
      <c r="O24" s="243"/>
      <c r="P24" s="232"/>
      <c r="Q24" s="179"/>
    </row>
    <row r="25" spans="3:17" ht="42.95" customHeight="1">
      <c r="C25" s="178"/>
      <c r="D25" s="238"/>
      <c r="E25" s="241"/>
      <c r="F25" s="125"/>
      <c r="G25" s="211" t="s">
        <v>108</v>
      </c>
      <c r="H25" s="211"/>
      <c r="I25" s="211"/>
      <c r="J25" s="125"/>
      <c r="K25" s="123"/>
      <c r="L25" s="179"/>
      <c r="N25" s="178"/>
      <c r="O25" s="243"/>
      <c r="P25" s="232"/>
      <c r="Q25" s="179"/>
    </row>
    <row r="26" spans="3:17" ht="24.95" customHeight="1">
      <c r="C26" s="178"/>
      <c r="D26" s="239"/>
      <c r="E26" s="242"/>
      <c r="F26" s="125"/>
      <c r="G26" s="231" t="s">
        <v>126</v>
      </c>
      <c r="H26" s="231"/>
      <c r="I26" s="231"/>
      <c r="J26" s="125"/>
      <c r="K26" s="121">
        <v>4</v>
      </c>
      <c r="L26" s="179"/>
      <c r="N26" s="178"/>
      <c r="O26" s="243"/>
      <c r="P26" s="232"/>
      <c r="Q26" s="179"/>
    </row>
    <row r="27" spans="3:17" ht="22.35" customHeight="1">
      <c r="C27" s="178"/>
      <c r="D27" s="180"/>
      <c r="E27" s="180"/>
      <c r="F27" s="181"/>
      <c r="G27" s="182"/>
      <c r="H27" s="182"/>
      <c r="I27" s="182"/>
      <c r="J27" s="181"/>
      <c r="K27" s="182"/>
      <c r="L27" s="183"/>
      <c r="M27" s="184"/>
      <c r="N27" s="185"/>
      <c r="O27" s="186"/>
      <c r="P27" s="187"/>
      <c r="Q27" s="179"/>
    </row>
    <row r="28" spans="3:17" ht="14.1" customHeight="1">
      <c r="C28" s="178"/>
      <c r="D28" s="212" t="s">
        <v>109</v>
      </c>
      <c r="E28" s="213" t="s">
        <v>145</v>
      </c>
      <c r="F28" s="125"/>
      <c r="G28" s="211" t="s">
        <v>146</v>
      </c>
      <c r="H28" s="211"/>
      <c r="I28" s="211"/>
      <c r="J28" s="125"/>
      <c r="K28" s="118"/>
      <c r="L28" s="179"/>
      <c r="N28" s="178"/>
      <c r="O28" s="216">
        <f>+K29+K34+K37</f>
        <v>21</v>
      </c>
      <c r="P28" s="217">
        <f>+O28/K56</f>
        <v>0.21</v>
      </c>
      <c r="Q28" s="179"/>
    </row>
    <row r="29" spans="3:17" ht="22.35" customHeight="1">
      <c r="C29" s="178"/>
      <c r="D29" s="212"/>
      <c r="E29" s="214"/>
      <c r="F29" s="125"/>
      <c r="G29" s="224" t="s">
        <v>110</v>
      </c>
      <c r="H29" s="225"/>
      <c r="I29" s="226"/>
      <c r="J29" s="125"/>
      <c r="K29" s="121">
        <v>4</v>
      </c>
      <c r="L29" s="179"/>
      <c r="N29" s="178"/>
      <c r="O29" s="216"/>
      <c r="P29" s="218"/>
      <c r="Q29" s="179"/>
    </row>
    <row r="30" spans="3:17" ht="22.35" customHeight="1">
      <c r="C30" s="178"/>
      <c r="D30" s="212"/>
      <c r="E30" s="214"/>
      <c r="F30" s="125"/>
      <c r="G30" s="224" t="s">
        <v>111</v>
      </c>
      <c r="H30" s="225"/>
      <c r="I30" s="226"/>
      <c r="J30" s="125"/>
      <c r="K30" s="126">
        <v>2</v>
      </c>
      <c r="L30" s="179"/>
      <c r="N30" s="178"/>
      <c r="O30" s="216"/>
      <c r="P30" s="218"/>
      <c r="Q30" s="179"/>
    </row>
    <row r="31" spans="3:17" ht="22.35" customHeight="1">
      <c r="C31" s="178"/>
      <c r="D31" s="212"/>
      <c r="E31" s="214"/>
      <c r="F31" s="125"/>
      <c r="G31" s="224" t="s">
        <v>147</v>
      </c>
      <c r="H31" s="225"/>
      <c r="I31" s="226"/>
      <c r="J31" s="125"/>
      <c r="K31" s="126">
        <v>1</v>
      </c>
      <c r="L31" s="179"/>
      <c r="N31" s="178"/>
      <c r="O31" s="216"/>
      <c r="P31" s="218"/>
      <c r="Q31" s="179"/>
    </row>
    <row r="32" spans="3:17" ht="7.7" customHeight="1">
      <c r="C32" s="178"/>
      <c r="D32" s="212"/>
      <c r="E32" s="214"/>
      <c r="F32" s="125"/>
      <c r="G32" s="221"/>
      <c r="H32" s="221"/>
      <c r="I32" s="221"/>
      <c r="J32" s="125"/>
      <c r="K32" s="118"/>
      <c r="L32" s="179"/>
      <c r="N32" s="178"/>
      <c r="O32" s="216"/>
      <c r="P32" s="218"/>
      <c r="Q32" s="179"/>
    </row>
    <row r="33" spans="3:17" ht="30.6" customHeight="1">
      <c r="C33" s="178"/>
      <c r="D33" s="212"/>
      <c r="E33" s="214"/>
      <c r="F33" s="125"/>
      <c r="G33" s="211" t="s">
        <v>148</v>
      </c>
      <c r="H33" s="211"/>
      <c r="I33" s="211"/>
      <c r="J33" s="125"/>
      <c r="K33" s="118"/>
      <c r="L33" s="179"/>
      <c r="N33" s="178"/>
      <c r="O33" s="216"/>
      <c r="P33" s="218"/>
      <c r="Q33" s="179"/>
    </row>
    <row r="34" spans="3:17" ht="30" customHeight="1">
      <c r="C34" s="178"/>
      <c r="D34" s="212"/>
      <c r="E34" s="214"/>
      <c r="F34" s="125"/>
      <c r="G34" s="227" t="s">
        <v>126</v>
      </c>
      <c r="H34" s="228"/>
      <c r="I34" s="229"/>
      <c r="J34" s="188"/>
      <c r="K34" s="126">
        <v>12</v>
      </c>
      <c r="L34" s="179"/>
      <c r="N34" s="178"/>
      <c r="O34" s="216"/>
      <c r="P34" s="218"/>
      <c r="Q34" s="179"/>
    </row>
    <row r="35" spans="3:17" ht="7.7" customHeight="1">
      <c r="C35" s="178"/>
      <c r="D35" s="212"/>
      <c r="E35" s="214"/>
      <c r="F35" s="125"/>
      <c r="G35" s="221"/>
      <c r="H35" s="221"/>
      <c r="I35" s="221"/>
      <c r="J35" s="125"/>
      <c r="K35" s="118"/>
      <c r="L35" s="179"/>
      <c r="N35" s="178"/>
      <c r="O35" s="216"/>
      <c r="P35" s="218"/>
      <c r="Q35" s="179"/>
    </row>
    <row r="36" spans="3:17" ht="36" customHeight="1">
      <c r="C36" s="178"/>
      <c r="D36" s="212"/>
      <c r="E36" s="214"/>
      <c r="F36" s="125"/>
      <c r="G36" s="211" t="s">
        <v>149</v>
      </c>
      <c r="H36" s="211"/>
      <c r="I36" s="211"/>
      <c r="J36" s="125"/>
      <c r="K36" s="118"/>
      <c r="L36" s="179"/>
      <c r="N36" s="178"/>
      <c r="O36" s="216"/>
      <c r="P36" s="218"/>
      <c r="Q36" s="179"/>
    </row>
    <row r="37" spans="3:17" ht="21.95" customHeight="1">
      <c r="C37" s="178"/>
      <c r="D37" s="212"/>
      <c r="E37" s="214"/>
      <c r="G37" s="189" t="s">
        <v>150</v>
      </c>
      <c r="H37" s="190"/>
      <c r="I37" s="191"/>
      <c r="J37" s="125"/>
      <c r="K37" s="126">
        <v>5</v>
      </c>
      <c r="L37" s="179"/>
      <c r="N37" s="178"/>
      <c r="O37" s="216"/>
      <c r="P37" s="218"/>
      <c r="Q37" s="179"/>
    </row>
    <row r="38" spans="3:17" ht="21.95" customHeight="1">
      <c r="C38" s="178"/>
      <c r="D38" s="212"/>
      <c r="E38" s="214"/>
      <c r="F38" s="125"/>
      <c r="G38" s="224" t="s">
        <v>151</v>
      </c>
      <c r="H38" s="225"/>
      <c r="I38" s="226"/>
      <c r="J38" s="125"/>
      <c r="K38" s="126">
        <v>4</v>
      </c>
      <c r="L38" s="179"/>
      <c r="N38" s="178"/>
      <c r="O38" s="216"/>
      <c r="P38" s="218"/>
      <c r="Q38" s="179"/>
    </row>
    <row r="39" spans="3:17" ht="22.35" customHeight="1">
      <c r="C39" s="178"/>
      <c r="D39" s="212"/>
      <c r="E39" s="215"/>
      <c r="F39" s="125"/>
      <c r="G39" s="224" t="s">
        <v>152</v>
      </c>
      <c r="H39" s="225"/>
      <c r="I39" s="226"/>
      <c r="J39" s="125"/>
      <c r="K39" s="121">
        <v>3</v>
      </c>
      <c r="L39" s="179"/>
      <c r="N39" s="178"/>
      <c r="O39" s="223"/>
      <c r="P39" s="219"/>
      <c r="Q39" s="179"/>
    </row>
    <row r="40" spans="3:17" ht="14.45" customHeight="1">
      <c r="C40" s="178"/>
      <c r="D40" s="124"/>
      <c r="E40" s="192"/>
      <c r="F40" s="125"/>
      <c r="G40" s="193"/>
      <c r="H40" s="193"/>
      <c r="I40" s="193"/>
      <c r="J40" s="125"/>
      <c r="K40" s="118"/>
      <c r="L40" s="179"/>
      <c r="N40" s="178"/>
      <c r="O40" s="194"/>
      <c r="P40" s="195"/>
      <c r="Q40" s="179"/>
    </row>
    <row r="41" spans="3:17" ht="36" customHeight="1">
      <c r="C41" s="178"/>
      <c r="D41" s="212" t="s">
        <v>153</v>
      </c>
      <c r="E41" s="213" t="s">
        <v>154</v>
      </c>
      <c r="F41" s="125"/>
      <c r="G41" s="211" t="s">
        <v>112</v>
      </c>
      <c r="H41" s="211"/>
      <c r="I41" s="211"/>
      <c r="J41" s="125"/>
      <c r="K41" s="118"/>
      <c r="L41" s="179"/>
      <c r="M41" s="125"/>
      <c r="N41" s="178"/>
      <c r="O41" s="216">
        <f>+K42+K45+K49+K51</f>
        <v>32</v>
      </c>
      <c r="P41" s="217">
        <f>O41/K56</f>
        <v>0.32</v>
      </c>
      <c r="Q41" s="179"/>
    </row>
    <row r="42" spans="3:17" ht="22.7" customHeight="1">
      <c r="C42" s="178"/>
      <c r="D42" s="212"/>
      <c r="E42" s="214"/>
      <c r="F42" s="125"/>
      <c r="G42" s="220" t="s">
        <v>126</v>
      </c>
      <c r="H42" s="220"/>
      <c r="I42" s="220"/>
      <c r="J42" s="125"/>
      <c r="K42" s="121">
        <v>8</v>
      </c>
      <c r="L42" s="179"/>
      <c r="M42" s="125"/>
      <c r="N42" s="178"/>
      <c r="O42" s="216"/>
      <c r="P42" s="218"/>
      <c r="Q42" s="179"/>
    </row>
    <row r="43" spans="3:17" ht="10.7" customHeight="1">
      <c r="C43" s="178"/>
      <c r="D43" s="212"/>
      <c r="E43" s="214"/>
      <c r="F43" s="125"/>
      <c r="G43" s="221"/>
      <c r="H43" s="221"/>
      <c r="I43" s="221"/>
      <c r="J43" s="125"/>
      <c r="K43" s="118"/>
      <c r="L43" s="179"/>
      <c r="M43" s="125"/>
      <c r="N43" s="178"/>
      <c r="O43" s="216"/>
      <c r="P43" s="218"/>
      <c r="Q43" s="179"/>
    </row>
    <row r="44" spans="3:17" ht="48" customHeight="1">
      <c r="C44" s="178"/>
      <c r="D44" s="212"/>
      <c r="E44" s="214"/>
      <c r="F44" s="125"/>
      <c r="G44" s="211" t="s">
        <v>155</v>
      </c>
      <c r="H44" s="211"/>
      <c r="I44" s="211"/>
      <c r="J44" s="125"/>
      <c r="K44" s="118"/>
      <c r="L44" s="179"/>
      <c r="M44" s="125"/>
      <c r="N44" s="178"/>
      <c r="O44" s="216"/>
      <c r="P44" s="218"/>
      <c r="Q44" s="179"/>
    </row>
    <row r="45" spans="3:17" ht="21.6" customHeight="1">
      <c r="C45" s="178"/>
      <c r="D45" s="212"/>
      <c r="E45" s="214"/>
      <c r="F45" s="125"/>
      <c r="G45" s="209" t="s">
        <v>128</v>
      </c>
      <c r="H45" s="209"/>
      <c r="I45" s="209"/>
      <c r="J45" s="188"/>
      <c r="K45" s="126">
        <v>12</v>
      </c>
      <c r="L45" s="179"/>
      <c r="N45" s="178"/>
      <c r="O45" s="216"/>
      <c r="P45" s="218"/>
      <c r="Q45" s="179"/>
    </row>
    <row r="46" spans="3:17" ht="21.6" customHeight="1">
      <c r="C46" s="178"/>
      <c r="D46" s="212"/>
      <c r="E46" s="214"/>
      <c r="F46" s="125"/>
      <c r="G46" s="222" t="s">
        <v>113</v>
      </c>
      <c r="H46" s="209"/>
      <c r="I46" s="209"/>
      <c r="J46" s="188"/>
      <c r="K46" s="126">
        <v>10</v>
      </c>
      <c r="L46" s="179"/>
      <c r="N46" s="178"/>
      <c r="O46" s="216"/>
      <c r="P46" s="218"/>
      <c r="Q46" s="179"/>
    </row>
    <row r="47" spans="3:17" ht="21.6" customHeight="1">
      <c r="C47" s="178"/>
      <c r="D47" s="212"/>
      <c r="E47" s="214"/>
      <c r="F47" s="125"/>
      <c r="G47" s="209" t="s">
        <v>129</v>
      </c>
      <c r="H47" s="209"/>
      <c r="I47" s="209"/>
      <c r="J47" s="188"/>
      <c r="K47" s="126">
        <v>5</v>
      </c>
      <c r="L47" s="179"/>
      <c r="N47" s="178"/>
      <c r="O47" s="216"/>
      <c r="P47" s="218"/>
      <c r="Q47" s="179"/>
    </row>
    <row r="48" spans="3:17" ht="22.5" customHeight="1">
      <c r="C48" s="178"/>
      <c r="D48" s="212"/>
      <c r="E48" s="214"/>
      <c r="F48" s="125"/>
      <c r="G48" s="210" t="s">
        <v>156</v>
      </c>
      <c r="H48" s="210"/>
      <c r="I48" s="210"/>
      <c r="J48" s="125"/>
      <c r="K48" s="118"/>
      <c r="L48" s="179"/>
      <c r="N48" s="178"/>
      <c r="O48" s="216"/>
      <c r="P48" s="218"/>
      <c r="Q48" s="179"/>
    </row>
    <row r="49" spans="3:17" ht="22.35" customHeight="1">
      <c r="C49" s="178"/>
      <c r="D49" s="212"/>
      <c r="E49" s="214"/>
      <c r="F49" s="125"/>
      <c r="G49" s="209" t="s">
        <v>126</v>
      </c>
      <c r="H49" s="209"/>
      <c r="I49" s="209"/>
      <c r="J49" s="188"/>
      <c r="K49" s="126">
        <v>5</v>
      </c>
      <c r="L49" s="179"/>
      <c r="N49" s="178"/>
      <c r="O49" s="216"/>
      <c r="P49" s="218"/>
      <c r="Q49" s="179"/>
    </row>
    <row r="50" spans="3:17" ht="22.35" customHeight="1">
      <c r="C50" s="178"/>
      <c r="D50" s="212"/>
      <c r="E50" s="214"/>
      <c r="F50" s="125"/>
      <c r="G50" s="211" t="s">
        <v>157</v>
      </c>
      <c r="H50" s="211"/>
      <c r="I50" s="211"/>
      <c r="J50" s="125"/>
      <c r="K50" s="118"/>
      <c r="L50" s="179"/>
      <c r="N50" s="178"/>
      <c r="O50" s="216"/>
      <c r="P50" s="218"/>
      <c r="Q50" s="179"/>
    </row>
    <row r="51" spans="3:17" ht="22.35" customHeight="1">
      <c r="C51" s="178"/>
      <c r="D51" s="212"/>
      <c r="E51" s="214"/>
      <c r="F51" s="125"/>
      <c r="G51" s="208" t="s">
        <v>114</v>
      </c>
      <c r="H51" s="208"/>
      <c r="I51" s="208"/>
      <c r="J51" s="125"/>
      <c r="K51" s="126">
        <v>7</v>
      </c>
      <c r="L51" s="179"/>
      <c r="N51" s="178"/>
      <c r="O51" s="216"/>
      <c r="P51" s="218"/>
      <c r="Q51" s="179"/>
    </row>
    <row r="52" spans="3:17" ht="22.35" customHeight="1">
      <c r="C52" s="178"/>
      <c r="D52" s="212"/>
      <c r="E52" s="214"/>
      <c r="F52" s="125"/>
      <c r="G52" s="208" t="s">
        <v>115</v>
      </c>
      <c r="H52" s="208"/>
      <c r="I52" s="208"/>
      <c r="J52" s="125"/>
      <c r="K52" s="126">
        <v>4</v>
      </c>
      <c r="L52" s="179"/>
      <c r="N52" s="178"/>
      <c r="O52" s="216"/>
      <c r="P52" s="218"/>
      <c r="Q52" s="179"/>
    </row>
    <row r="53" spans="3:17" ht="22.35" customHeight="1">
      <c r="C53" s="178"/>
      <c r="D53" s="212"/>
      <c r="E53" s="215"/>
      <c r="F53" s="125"/>
      <c r="G53" s="208" t="s">
        <v>116</v>
      </c>
      <c r="H53" s="208"/>
      <c r="I53" s="208"/>
      <c r="J53" s="125"/>
      <c r="K53" s="126">
        <v>3</v>
      </c>
      <c r="L53" s="179"/>
      <c r="N53" s="178"/>
      <c r="O53" s="216"/>
      <c r="P53" s="219"/>
      <c r="Q53" s="179"/>
    </row>
    <row r="54" spans="3:17" ht="15.75" thickBot="1">
      <c r="C54" s="196"/>
      <c r="D54" s="197"/>
      <c r="E54" s="198"/>
      <c r="F54" s="199"/>
      <c r="G54" s="199"/>
      <c r="H54" s="199"/>
      <c r="I54" s="199"/>
      <c r="J54" s="199"/>
      <c r="K54" s="200"/>
      <c r="L54" s="201"/>
      <c r="N54" s="196"/>
      <c r="O54" s="200"/>
      <c r="P54" s="200"/>
      <c r="Q54" s="201"/>
    </row>
    <row r="56" spans="3:17" ht="27" customHeight="1">
      <c r="G56" s="202" t="s">
        <v>158</v>
      </c>
      <c r="H56" s="202"/>
      <c r="I56" s="202"/>
      <c r="K56" s="203">
        <f>+K9+K15+K18+K21+K24+K26+K29+K42+K45+K51+K34+K49+K11+K37</f>
        <v>100</v>
      </c>
      <c r="O56" s="203">
        <f>O41+O28+O8</f>
        <v>100</v>
      </c>
      <c r="P56" s="204">
        <f>+P41+P28+P8</f>
        <v>1</v>
      </c>
    </row>
  </sheetData>
  <mergeCells count="57">
    <mergeCell ref="D4:K4"/>
    <mergeCell ref="D6:E6"/>
    <mergeCell ref="D8:D26"/>
    <mergeCell ref="E8:E26"/>
    <mergeCell ref="G8:I8"/>
    <mergeCell ref="G18:I18"/>
    <mergeCell ref="G19:I19"/>
    <mergeCell ref="G20:I20"/>
    <mergeCell ref="G21:I21"/>
    <mergeCell ref="P8:P26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O8:O26"/>
    <mergeCell ref="D28:D39"/>
    <mergeCell ref="E28:E39"/>
    <mergeCell ref="G28:I28"/>
    <mergeCell ref="G38:I38"/>
    <mergeCell ref="G39:I39"/>
    <mergeCell ref="G22:I22"/>
    <mergeCell ref="G23:I23"/>
    <mergeCell ref="G24:I24"/>
    <mergeCell ref="G25:I25"/>
    <mergeCell ref="G26:I26"/>
    <mergeCell ref="O28:O39"/>
    <mergeCell ref="P28:P39"/>
    <mergeCell ref="G29:I29"/>
    <mergeCell ref="G30:I30"/>
    <mergeCell ref="G31:I31"/>
    <mergeCell ref="G32:I32"/>
    <mergeCell ref="G33:I33"/>
    <mergeCell ref="G34:I34"/>
    <mergeCell ref="G35:I35"/>
    <mergeCell ref="G36:I36"/>
    <mergeCell ref="D41:D53"/>
    <mergeCell ref="E41:E53"/>
    <mergeCell ref="G41:I41"/>
    <mergeCell ref="O41:O53"/>
    <mergeCell ref="P41:P53"/>
    <mergeCell ref="G42:I42"/>
    <mergeCell ref="G43:I43"/>
    <mergeCell ref="G44:I44"/>
    <mergeCell ref="G45:I45"/>
    <mergeCell ref="G46:I46"/>
    <mergeCell ref="G53:I53"/>
    <mergeCell ref="G47:I47"/>
    <mergeCell ref="G48:I48"/>
    <mergeCell ref="G49:I49"/>
    <mergeCell ref="G50:I50"/>
    <mergeCell ref="G51:I51"/>
    <mergeCell ref="G52:I52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3C09-5FEC-9348-A291-341076B557FC}">
  <sheetPr>
    <tabColor theme="0"/>
  </sheetPr>
  <dimension ref="B1:O11"/>
  <sheetViews>
    <sheetView showGridLines="0" workbookViewId="0">
      <selection activeCell="R16" sqref="R16"/>
    </sheetView>
  </sheetViews>
  <sheetFormatPr defaultColWidth="11.625" defaultRowHeight="15"/>
  <cols>
    <col min="1" max="2" width="1.625" style="127" customWidth="1"/>
    <col min="3" max="3" width="1.875" style="127" bestFit="1" customWidth="1"/>
    <col min="4" max="4" width="20" style="127" customWidth="1"/>
    <col min="5" max="5" width="11.625" style="127"/>
    <col min="6" max="6" width="0.625" style="127" customWidth="1"/>
    <col min="7" max="9" width="19.5" style="128" customWidth="1"/>
    <col min="10" max="10" width="8.75" style="128" customWidth="1"/>
    <col min="11" max="11" width="0.625" style="127" hidden="1" customWidth="1"/>
    <col min="12" max="12" width="11.625" style="127"/>
    <col min="13" max="13" width="0.625" style="127" customWidth="1"/>
    <col min="14" max="14" width="11.625" style="127"/>
    <col min="15" max="15" width="1.625" style="127" customWidth="1"/>
    <col min="16" max="16384" width="11.625" style="127"/>
  </cols>
  <sheetData>
    <row r="1" spans="2:15" ht="9" customHeight="1" thickBot="1"/>
    <row r="2" spans="2:15" ht="8.25" customHeight="1">
      <c r="B2" s="129"/>
      <c r="C2" s="130"/>
      <c r="D2" s="130"/>
      <c r="E2" s="130"/>
      <c r="F2" s="130"/>
      <c r="G2" s="131"/>
      <c r="H2" s="131"/>
      <c r="I2" s="131"/>
      <c r="J2" s="131"/>
      <c r="K2" s="130"/>
      <c r="L2" s="130"/>
      <c r="M2" s="130"/>
      <c r="N2" s="130"/>
      <c r="O2" s="132"/>
    </row>
    <row r="3" spans="2:15" ht="59.45" customHeight="1">
      <c r="B3" s="133"/>
      <c r="C3" s="246" t="s">
        <v>160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134"/>
    </row>
    <row r="4" spans="2:15" ht="5.25" customHeight="1">
      <c r="B4" s="133"/>
      <c r="O4" s="134"/>
    </row>
    <row r="5" spans="2:15" ht="18.75">
      <c r="B5" s="133"/>
      <c r="G5" s="248" t="s">
        <v>117</v>
      </c>
      <c r="H5" s="248"/>
      <c r="I5" s="248"/>
      <c r="J5" s="248"/>
      <c r="K5" s="248"/>
      <c r="L5" s="248"/>
      <c r="M5" s="248"/>
      <c r="N5" s="248"/>
      <c r="O5" s="134"/>
    </row>
    <row r="6" spans="2:15" ht="5.25" customHeight="1" thickBot="1">
      <c r="B6" s="133"/>
      <c r="O6" s="134"/>
    </row>
    <row r="7" spans="2:15" s="136" customFormat="1" ht="89.1" customHeight="1" thickBot="1">
      <c r="B7" s="135"/>
      <c r="D7" s="249" t="s">
        <v>130</v>
      </c>
      <c r="E7" s="250"/>
      <c r="G7" s="137" t="s">
        <v>161</v>
      </c>
      <c r="H7" s="205" t="s">
        <v>162</v>
      </c>
      <c r="I7" s="272" t="s">
        <v>163</v>
      </c>
      <c r="J7" s="273"/>
      <c r="K7" s="128"/>
      <c r="L7" s="138" t="s">
        <v>0</v>
      </c>
      <c r="M7" s="139"/>
      <c r="N7" s="138" t="s">
        <v>118</v>
      </c>
      <c r="O7" s="140"/>
    </row>
    <row r="8" spans="2:15" s="136" customFormat="1" ht="30.75" thickBot="1">
      <c r="B8" s="135"/>
      <c r="D8" s="141" t="s">
        <v>119</v>
      </c>
      <c r="E8" s="142" t="s">
        <v>120</v>
      </c>
      <c r="G8" s="143">
        <v>47</v>
      </c>
      <c r="H8" s="206">
        <v>21</v>
      </c>
      <c r="I8" s="275">
        <v>32</v>
      </c>
      <c r="J8" s="274"/>
      <c r="K8" s="144"/>
      <c r="L8" s="145">
        <f>G8+H8+I8+J8</f>
        <v>100</v>
      </c>
      <c r="M8" s="146"/>
      <c r="N8" s="145">
        <v>40</v>
      </c>
      <c r="O8" s="140"/>
    </row>
    <row r="9" spans="2:15" s="136" customFormat="1" ht="5.25" customHeight="1" thickBot="1">
      <c r="B9" s="135"/>
      <c r="G9" s="147"/>
      <c r="H9" s="147"/>
      <c r="I9" s="147"/>
      <c r="J9" s="147"/>
      <c r="K9" s="128"/>
      <c r="O9" s="140"/>
    </row>
    <row r="10" spans="2:15" ht="15.75" customHeight="1">
      <c r="B10" s="133"/>
      <c r="C10" s="148">
        <v>1</v>
      </c>
      <c r="D10" s="251" t="s">
        <v>121</v>
      </c>
      <c r="E10" s="252"/>
      <c r="G10" s="149"/>
      <c r="H10" s="207"/>
      <c r="I10" s="277"/>
      <c r="J10" s="276"/>
      <c r="L10" s="150">
        <f>SUM(G10:J10)</f>
        <v>0</v>
      </c>
      <c r="N10" s="150">
        <f>IF(L10&gt;=N8,"Accettato",L10-N8)</f>
        <v>-40</v>
      </c>
      <c r="O10" s="134"/>
    </row>
    <row r="11" spans="2:15" ht="8.25" customHeight="1" thickBot="1">
      <c r="B11" s="151"/>
      <c r="C11" s="152"/>
      <c r="D11" s="152"/>
      <c r="E11" s="152"/>
      <c r="F11" s="152"/>
      <c r="G11" s="153"/>
      <c r="H11" s="153"/>
      <c r="I11" s="153"/>
      <c r="J11" s="153"/>
      <c r="K11" s="152"/>
      <c r="L11" s="152"/>
      <c r="M11" s="152"/>
      <c r="N11" s="152"/>
      <c r="O11" s="154"/>
    </row>
  </sheetData>
  <mergeCells count="7">
    <mergeCell ref="C3:N3"/>
    <mergeCell ref="G5:N5"/>
    <mergeCell ref="D7:E7"/>
    <mergeCell ref="D10:E10"/>
    <mergeCell ref="I7:J7"/>
    <mergeCell ref="I8:J8"/>
    <mergeCell ref="I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DADB-26BD-E64B-9481-5E514613D304}">
  <sheetPr>
    <tabColor theme="0"/>
  </sheetPr>
  <dimension ref="B1:I11"/>
  <sheetViews>
    <sheetView showGridLines="0" workbookViewId="0">
      <selection activeCell="I17" sqref="I17"/>
    </sheetView>
  </sheetViews>
  <sheetFormatPr defaultColWidth="10.625" defaultRowHeight="14.25"/>
  <cols>
    <col min="1" max="2" width="2.5" style="155" customWidth="1"/>
    <col min="3" max="3" width="11.5" style="155" customWidth="1"/>
    <col min="4" max="4" width="12.5" style="155" customWidth="1"/>
    <col min="5" max="5" width="19.875" style="155" customWidth="1"/>
    <col min="6" max="6" width="2.5" style="155" customWidth="1"/>
    <col min="7" max="7" width="2.375" style="155" customWidth="1"/>
    <col min="8" max="8" width="14.875" style="155" bestFit="1" customWidth="1"/>
    <col min="9" max="16384" width="10.625" style="155"/>
  </cols>
  <sheetData>
    <row r="1" spans="2:9" ht="12" customHeight="1" thickBot="1"/>
    <row r="2" spans="2:9" ht="12" customHeight="1">
      <c r="B2" s="156"/>
      <c r="C2" s="157"/>
      <c r="D2" s="157"/>
      <c r="E2" s="157"/>
      <c r="F2" s="158"/>
    </row>
    <row r="3" spans="2:9" ht="27.75" customHeight="1">
      <c r="B3" s="159"/>
      <c r="C3" s="253" t="s">
        <v>159</v>
      </c>
      <c r="D3" s="253"/>
      <c r="E3" s="253"/>
      <c r="F3" s="160"/>
    </row>
    <row r="4" spans="2:9" ht="5.25" customHeight="1" thickBot="1">
      <c r="B4" s="159"/>
      <c r="F4" s="160"/>
    </row>
    <row r="5" spans="2:9" ht="26.25" customHeight="1">
      <c r="B5" s="159"/>
      <c r="C5" s="254" t="s">
        <v>97</v>
      </c>
      <c r="D5" s="255"/>
      <c r="E5" s="161" t="s">
        <v>122</v>
      </c>
      <c r="F5" s="160"/>
    </row>
    <row r="6" spans="2:9" ht="15">
      <c r="B6" s="159"/>
      <c r="C6" s="162">
        <v>1</v>
      </c>
      <c r="D6" s="163"/>
      <c r="E6" s="164"/>
      <c r="F6" s="160"/>
    </row>
    <row r="7" spans="2:9" ht="15">
      <c r="B7" s="159"/>
      <c r="C7" s="162">
        <v>2</v>
      </c>
      <c r="D7" s="163"/>
      <c r="E7" s="164"/>
      <c r="F7" s="160"/>
    </row>
    <row r="8" spans="2:9" ht="15">
      <c r="B8" s="159"/>
      <c r="C8" s="162">
        <v>3</v>
      </c>
      <c r="D8" s="163"/>
      <c r="E8" s="164"/>
      <c r="F8" s="160"/>
    </row>
    <row r="9" spans="2:9" ht="15.75" thickBot="1">
      <c r="B9" s="159"/>
      <c r="C9" s="162">
        <v>4</v>
      </c>
      <c r="D9" s="163"/>
      <c r="E9" s="164"/>
      <c r="F9" s="160"/>
    </row>
    <row r="10" spans="2:9" ht="18.600000000000001" customHeight="1" thickBot="1">
      <c r="B10" s="159"/>
      <c r="C10" s="256" t="s">
        <v>123</v>
      </c>
      <c r="D10" s="257"/>
      <c r="E10" s="165">
        <f>SUM(E6:E9)</f>
        <v>0</v>
      </c>
      <c r="F10" s="160"/>
      <c r="H10" s="166" t="s">
        <v>124</v>
      </c>
      <c r="I10" s="167">
        <v>40</v>
      </c>
    </row>
    <row r="11" spans="2:9" ht="12" customHeight="1" thickBot="1">
      <c r="B11" s="168"/>
      <c r="C11" s="169"/>
      <c r="D11" s="169"/>
      <c r="E11" s="169"/>
      <c r="F11" s="170"/>
    </row>
  </sheetData>
  <mergeCells count="3">
    <mergeCell ref="C3:E3"/>
    <mergeCell ref="C5:D5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zoomScale="70" zoomScaleNormal="70" workbookViewId="0">
      <selection activeCell="A30" sqref="A30"/>
    </sheetView>
  </sheetViews>
  <sheetFormatPr defaultColWidth="9" defaultRowHeight="15"/>
  <cols>
    <col min="1" max="1" width="37" style="46" customWidth="1"/>
    <col min="2" max="6" width="39.125" style="46" customWidth="1"/>
    <col min="7" max="16384" width="9" style="46"/>
  </cols>
  <sheetData>
    <row r="1" spans="1:6" ht="15.75" thickBot="1"/>
    <row r="2" spans="1:6" ht="76.5" customHeight="1" thickBot="1">
      <c r="B2" s="260" t="s">
        <v>80</v>
      </c>
      <c r="C2" s="261"/>
      <c r="D2" s="261"/>
      <c r="E2" s="262"/>
    </row>
    <row r="3" spans="1:6" ht="140.25" customHeight="1" thickBot="1">
      <c r="B3" s="55"/>
      <c r="C3" s="56"/>
      <c r="D3" s="56"/>
      <c r="E3" s="57"/>
    </row>
    <row r="4" spans="1:6" ht="61.5" customHeight="1" thickBot="1">
      <c r="B4" s="263" t="s">
        <v>62</v>
      </c>
      <c r="C4" s="264"/>
      <c r="D4" s="263" t="s">
        <v>63</v>
      </c>
      <c r="E4" s="265"/>
    </row>
    <row r="5" spans="1:6" ht="61.5" customHeight="1">
      <c r="A5" s="56"/>
      <c r="B5" s="266" t="s">
        <v>64</v>
      </c>
      <c r="C5" s="267"/>
      <c r="D5" s="266" t="s">
        <v>66</v>
      </c>
      <c r="E5" s="269"/>
      <c r="F5" s="56"/>
    </row>
    <row r="6" spans="1:6" ht="61.5" customHeight="1" thickBot="1">
      <c r="A6" s="56"/>
      <c r="B6" s="258" t="s">
        <v>65</v>
      </c>
      <c r="C6" s="268"/>
      <c r="D6" s="258" t="s">
        <v>67</v>
      </c>
      <c r="E6" s="259"/>
      <c r="F6" s="56"/>
    </row>
    <row r="7" spans="1:6">
      <c r="A7" s="56"/>
      <c r="B7" s="56"/>
      <c r="C7" s="56"/>
      <c r="D7" s="56"/>
      <c r="E7" s="56"/>
      <c r="F7" s="56"/>
    </row>
    <row r="8" spans="1:6">
      <c r="A8" s="56"/>
      <c r="B8" s="56"/>
      <c r="C8" s="56"/>
      <c r="D8" s="56"/>
      <c r="E8" s="56"/>
      <c r="F8" s="56"/>
    </row>
    <row r="10" spans="1:6" ht="25.5">
      <c r="B10" s="111" t="s">
        <v>86</v>
      </c>
    </row>
  </sheetData>
  <mergeCells count="7">
    <mergeCell ref="D6:E6"/>
    <mergeCell ref="B2:E2"/>
    <mergeCell ref="B4:C4"/>
    <mergeCell ref="D4:E4"/>
    <mergeCell ref="B5:C5"/>
    <mergeCell ref="B6:C6"/>
    <mergeCell ref="D5:E5"/>
  </mergeCells>
  <hyperlinks>
    <hyperlink ref="B5:C5" location="'Budget anno 1'!A1" display="Budget anno 1" xr:uid="{00000000-0004-0000-0000-000000000000}"/>
    <hyperlink ref="B6:C6" location="'Budget a tre anni'!A1" display="Budget a tre anni" xr:uid="{00000000-0004-0000-0000-000001000000}"/>
    <hyperlink ref="D5:E5" location="'Flusso di cassa'!A1" display="Flusso di cassa" xr:uid="{00000000-0004-0000-0000-000002000000}"/>
    <hyperlink ref="D6:E6" location="'Conto Economico'!A1" display="Conto Economico" xr:uid="{00000000-0004-0000-0000-000003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971"/>
  <sheetViews>
    <sheetView topLeftCell="A12" zoomScaleNormal="100" workbookViewId="0">
      <selection activeCell="D4" sqref="D4"/>
    </sheetView>
  </sheetViews>
  <sheetFormatPr defaultColWidth="11.125" defaultRowHeight="15" customHeight="1"/>
  <cols>
    <col min="1" max="1" width="7.625" style="14" customWidth="1"/>
    <col min="2" max="2" width="30" style="14" customWidth="1"/>
    <col min="3" max="3" width="9.375" style="14" bestFit="1" customWidth="1"/>
    <col min="4" max="4" width="16.125" style="14" customWidth="1"/>
    <col min="5" max="5" width="12.625" style="14" bestFit="1" customWidth="1"/>
    <col min="6" max="16" width="14.5" style="14" bestFit="1" customWidth="1"/>
    <col min="17" max="17" width="14" style="14" customWidth="1"/>
    <col min="18" max="18" width="12.625" style="14" bestFit="1" customWidth="1"/>
    <col min="19" max="28" width="7" style="14" customWidth="1"/>
    <col min="29" max="16384" width="11.125" style="14"/>
  </cols>
  <sheetData>
    <row r="1" spans="2:16" ht="15" customHeight="1" thickBot="1">
      <c r="B1" s="62" t="s">
        <v>131</v>
      </c>
      <c r="C1" s="63">
        <v>1000</v>
      </c>
    </row>
    <row r="2" spans="2:16" ht="15" customHeight="1" thickBot="1">
      <c r="B2" s="62" t="s">
        <v>132</v>
      </c>
      <c r="C2" s="69">
        <v>20</v>
      </c>
    </row>
    <row r="3" spans="2:16" ht="15" customHeight="1" thickBot="1">
      <c r="B3" s="65" t="s">
        <v>84</v>
      </c>
      <c r="C3" s="66">
        <v>0.1</v>
      </c>
    </row>
    <row r="4" spans="2:16" ht="15" customHeight="1" thickBot="1">
      <c r="B4" s="62" t="s">
        <v>133</v>
      </c>
      <c r="C4" s="67">
        <v>10</v>
      </c>
    </row>
    <row r="5" spans="2:16" ht="15" customHeight="1" thickBot="1">
      <c r="B5" s="62" t="s">
        <v>83</v>
      </c>
      <c r="C5" s="68">
        <v>0.5</v>
      </c>
    </row>
    <row r="7" spans="2:16" ht="12.7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7" customFormat="1" ht="15.75" customHeight="1">
      <c r="B8" s="28" t="s">
        <v>50</v>
      </c>
      <c r="C8" s="12" t="s">
        <v>59</v>
      </c>
      <c r="D8" s="12" t="s">
        <v>0</v>
      </c>
      <c r="E8" s="13" t="s">
        <v>25</v>
      </c>
      <c r="F8" s="13" t="s">
        <v>26</v>
      </c>
      <c r="G8" s="13" t="s">
        <v>27</v>
      </c>
      <c r="H8" s="13" t="s">
        <v>28</v>
      </c>
      <c r="I8" s="13" t="s">
        <v>29</v>
      </c>
      <c r="J8" s="13" t="s">
        <v>30</v>
      </c>
      <c r="K8" s="13" t="s">
        <v>31</v>
      </c>
      <c r="L8" s="13" t="s">
        <v>32</v>
      </c>
      <c r="M8" s="13" t="s">
        <v>33</v>
      </c>
      <c r="N8" s="13" t="s">
        <v>34</v>
      </c>
      <c r="O8" s="13" t="s">
        <v>35</v>
      </c>
      <c r="P8" s="13" t="s">
        <v>36</v>
      </c>
    </row>
    <row r="9" spans="2:16" s="17" customFormat="1" ht="15.75" customHeight="1">
      <c r="B9" s="31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2:16" s="17" customFormat="1" ht="15.75" customHeight="1">
      <c r="B10" s="31" t="s">
        <v>87</v>
      </c>
      <c r="C10" s="15"/>
      <c r="D10" s="79">
        <f>SUM(E10:P10)</f>
        <v>240000</v>
      </c>
      <c r="E10" s="64">
        <f>+$C$1*$C$2</f>
        <v>20000</v>
      </c>
      <c r="F10" s="64">
        <f t="shared" ref="F10:P10" si="0">+$C$1*$C$2</f>
        <v>20000</v>
      </c>
      <c r="G10" s="64">
        <f t="shared" si="0"/>
        <v>20000</v>
      </c>
      <c r="H10" s="64">
        <f t="shared" si="0"/>
        <v>20000</v>
      </c>
      <c r="I10" s="64">
        <f t="shared" si="0"/>
        <v>20000</v>
      </c>
      <c r="J10" s="64">
        <f t="shared" si="0"/>
        <v>20000</v>
      </c>
      <c r="K10" s="64">
        <f t="shared" si="0"/>
        <v>20000</v>
      </c>
      <c r="L10" s="64">
        <f t="shared" si="0"/>
        <v>20000</v>
      </c>
      <c r="M10" s="64">
        <f t="shared" si="0"/>
        <v>20000</v>
      </c>
      <c r="N10" s="64">
        <f t="shared" si="0"/>
        <v>20000</v>
      </c>
      <c r="O10" s="64">
        <f t="shared" si="0"/>
        <v>20000</v>
      </c>
      <c r="P10" s="64">
        <f t="shared" si="0"/>
        <v>20000</v>
      </c>
    </row>
    <row r="11" spans="2:16" s="17" customFormat="1" ht="15.75" customHeight="1">
      <c r="B11" s="31" t="s">
        <v>88</v>
      </c>
      <c r="C11" s="15"/>
      <c r="D11" s="79">
        <f>SUM(E11:P11)</f>
        <v>96000</v>
      </c>
      <c r="E11" s="64">
        <f>+($C$4*$C$1)*0.8</f>
        <v>8000</v>
      </c>
      <c r="F11" s="64">
        <f t="shared" ref="F11:P11" si="1">+($C$4*$C$1)*0.8</f>
        <v>8000</v>
      </c>
      <c r="G11" s="64">
        <f t="shared" si="1"/>
        <v>8000</v>
      </c>
      <c r="H11" s="64">
        <f t="shared" si="1"/>
        <v>8000</v>
      </c>
      <c r="I11" s="64">
        <f t="shared" si="1"/>
        <v>8000</v>
      </c>
      <c r="J11" s="64">
        <f t="shared" si="1"/>
        <v>8000</v>
      </c>
      <c r="K11" s="64">
        <f t="shared" si="1"/>
        <v>8000</v>
      </c>
      <c r="L11" s="64">
        <f t="shared" si="1"/>
        <v>8000</v>
      </c>
      <c r="M11" s="64">
        <f t="shared" si="1"/>
        <v>8000</v>
      </c>
      <c r="N11" s="64">
        <f t="shared" si="1"/>
        <v>8000</v>
      </c>
      <c r="O11" s="64">
        <f t="shared" si="1"/>
        <v>8000</v>
      </c>
      <c r="P11" s="64">
        <f t="shared" si="1"/>
        <v>8000</v>
      </c>
    </row>
    <row r="12" spans="2:16" s="17" customFormat="1" ht="15.75" customHeight="1">
      <c r="B12" s="31" t="s">
        <v>84</v>
      </c>
      <c r="C12" s="15"/>
      <c r="D12" s="79">
        <f>SUM(E12:P12)</f>
        <v>12000</v>
      </c>
      <c r="E12" s="64"/>
      <c r="F12" s="64"/>
      <c r="G12" s="64"/>
      <c r="H12" s="64"/>
      <c r="I12" s="64"/>
      <c r="J12" s="64"/>
      <c r="K12" s="64">
        <f>+$C$2*$C$3*$C$1</f>
        <v>2000</v>
      </c>
      <c r="L12" s="64">
        <f t="shared" ref="L12:P12" si="2">+$C$2*$C$3*$C$1</f>
        <v>2000</v>
      </c>
      <c r="M12" s="64">
        <f t="shared" si="2"/>
        <v>2000</v>
      </c>
      <c r="N12" s="64">
        <f t="shared" si="2"/>
        <v>2000</v>
      </c>
      <c r="O12" s="64">
        <f t="shared" si="2"/>
        <v>2000</v>
      </c>
      <c r="P12" s="64">
        <f t="shared" si="2"/>
        <v>2000</v>
      </c>
    </row>
    <row r="13" spans="2:16" ht="12.75">
      <c r="B13" s="19"/>
      <c r="C13" s="23"/>
      <c r="D13" s="30"/>
      <c r="E13" s="1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2:16" s="17" customFormat="1" ht="12.75">
      <c r="B14" s="70" t="s">
        <v>0</v>
      </c>
      <c r="C14" s="70"/>
      <c r="D14" s="71">
        <f>SUM(E14:P14)</f>
        <v>348000</v>
      </c>
      <c r="E14" s="72">
        <f>SUM(E10:E12)</f>
        <v>28000</v>
      </c>
      <c r="F14" s="72">
        <f t="shared" ref="F14:P14" si="3">SUM(F10:F12)</f>
        <v>28000</v>
      </c>
      <c r="G14" s="72">
        <f t="shared" si="3"/>
        <v>28000</v>
      </c>
      <c r="H14" s="72">
        <f t="shared" si="3"/>
        <v>28000</v>
      </c>
      <c r="I14" s="72">
        <f t="shared" si="3"/>
        <v>28000</v>
      </c>
      <c r="J14" s="72">
        <f t="shared" si="3"/>
        <v>28000</v>
      </c>
      <c r="K14" s="72">
        <f t="shared" si="3"/>
        <v>30000</v>
      </c>
      <c r="L14" s="72">
        <f t="shared" si="3"/>
        <v>30000</v>
      </c>
      <c r="M14" s="72">
        <f t="shared" si="3"/>
        <v>30000</v>
      </c>
      <c r="N14" s="72">
        <f t="shared" si="3"/>
        <v>30000</v>
      </c>
      <c r="O14" s="72">
        <f t="shared" si="3"/>
        <v>30000</v>
      </c>
      <c r="P14" s="72">
        <f t="shared" si="3"/>
        <v>30000</v>
      </c>
    </row>
    <row r="15" spans="2:16" s="17" customFormat="1" ht="12.75"/>
    <row r="16" spans="2:16" ht="12.75">
      <c r="B16" s="28" t="s">
        <v>2</v>
      </c>
      <c r="C16" s="12"/>
      <c r="D16" s="12"/>
      <c r="E16" s="13" t="s">
        <v>25</v>
      </c>
      <c r="F16" s="13" t="s">
        <v>26</v>
      </c>
      <c r="G16" s="13" t="s">
        <v>27</v>
      </c>
      <c r="H16" s="13" t="s">
        <v>28</v>
      </c>
      <c r="I16" s="13" t="s">
        <v>29</v>
      </c>
      <c r="J16" s="13" t="s">
        <v>30</v>
      </c>
      <c r="K16" s="13" t="s">
        <v>31</v>
      </c>
      <c r="L16" s="13" t="s">
        <v>32</v>
      </c>
      <c r="M16" s="13" t="s">
        <v>33</v>
      </c>
      <c r="N16" s="13" t="s">
        <v>34</v>
      </c>
      <c r="O16" s="13" t="s">
        <v>35</v>
      </c>
      <c r="P16" s="13" t="s">
        <v>36</v>
      </c>
    </row>
    <row r="17" spans="2:16" ht="12.75">
      <c r="B17" s="14" t="s">
        <v>89</v>
      </c>
      <c r="D17" s="19">
        <f>SUM(E17:P17)</f>
        <v>0</v>
      </c>
      <c r="E17" s="24"/>
      <c r="F17" s="19">
        <f>E17</f>
        <v>0</v>
      </c>
      <c r="G17" s="19">
        <f t="shared" ref="G17:P17" si="4">F17</f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</row>
    <row r="18" spans="2:16" ht="12.75">
      <c r="B18" s="14" t="s">
        <v>90</v>
      </c>
      <c r="D18" s="19">
        <f t="shared" ref="D18" si="5">SUM(E18:P18)</f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ht="12.75">
      <c r="B19" s="14" t="s">
        <v>68</v>
      </c>
      <c r="D19" s="19"/>
      <c r="E19" s="2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2.75">
      <c r="B20" s="14" t="s">
        <v>68</v>
      </c>
    </row>
    <row r="21" spans="2:16" ht="12.75">
      <c r="D21" s="19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6" ht="12.75">
      <c r="B22" s="12" t="s">
        <v>0</v>
      </c>
      <c r="C22" s="12"/>
      <c r="D22" s="21">
        <f>SUM(D17:D21)</f>
        <v>0</v>
      </c>
      <c r="E22" s="21">
        <f t="shared" ref="E22:P22" si="6">SUM(E17:E21)</f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 t="shared" si="6"/>
        <v>0</v>
      </c>
      <c r="O22" s="21">
        <f t="shared" si="6"/>
        <v>0</v>
      </c>
      <c r="P22" s="21">
        <f t="shared" si="6"/>
        <v>0</v>
      </c>
    </row>
    <row r="23" spans="2:16" ht="12.75"/>
    <row r="24" spans="2:16" ht="12.75">
      <c r="B24" s="28" t="s">
        <v>51</v>
      </c>
      <c r="C24" s="12"/>
      <c r="D24" s="12"/>
      <c r="E24" s="13" t="s">
        <v>25</v>
      </c>
      <c r="F24" s="13" t="s">
        <v>26</v>
      </c>
      <c r="G24" s="13" t="s">
        <v>27</v>
      </c>
      <c r="H24" s="13" t="s">
        <v>28</v>
      </c>
      <c r="I24" s="13" t="s">
        <v>29</v>
      </c>
      <c r="J24" s="13" t="s">
        <v>30</v>
      </c>
      <c r="K24" s="13" t="s">
        <v>31</v>
      </c>
      <c r="L24" s="13" t="s">
        <v>32</v>
      </c>
      <c r="M24" s="13" t="s">
        <v>33</v>
      </c>
      <c r="N24" s="13" t="s">
        <v>34</v>
      </c>
      <c r="O24" s="13" t="s">
        <v>35</v>
      </c>
      <c r="P24" s="13" t="s">
        <v>36</v>
      </c>
    </row>
    <row r="25" spans="2:16" ht="12.75">
      <c r="B25" s="14" t="s">
        <v>56</v>
      </c>
      <c r="D25" s="19">
        <f>SUM(E25:P25)</f>
        <v>0</v>
      </c>
      <c r="E25" s="24"/>
      <c r="F25" s="26">
        <f>E25</f>
        <v>0</v>
      </c>
      <c r="G25" s="26">
        <f t="shared" ref="G25:P25" si="7">F25</f>
        <v>0</v>
      </c>
      <c r="H25" s="26">
        <f t="shared" si="7"/>
        <v>0</v>
      </c>
      <c r="I25" s="26">
        <f t="shared" si="7"/>
        <v>0</v>
      </c>
      <c r="J25" s="26">
        <f t="shared" si="7"/>
        <v>0</v>
      </c>
      <c r="K25" s="26">
        <f t="shared" si="7"/>
        <v>0</v>
      </c>
      <c r="L25" s="26">
        <f t="shared" si="7"/>
        <v>0</v>
      </c>
      <c r="M25" s="26">
        <f t="shared" si="7"/>
        <v>0</v>
      </c>
      <c r="N25" s="26">
        <f t="shared" si="7"/>
        <v>0</v>
      </c>
      <c r="O25" s="26">
        <f t="shared" si="7"/>
        <v>0</v>
      </c>
      <c r="P25" s="26">
        <f t="shared" si="7"/>
        <v>0</v>
      </c>
    </row>
    <row r="26" spans="2:16" ht="12.75">
      <c r="B26" s="14" t="s">
        <v>81</v>
      </c>
      <c r="C26" s="80">
        <v>2.5000000000000001E-2</v>
      </c>
      <c r="D26" s="19">
        <f t="shared" ref="D26:D29" si="8">SUM(E26:P26)</f>
        <v>8700</v>
      </c>
      <c r="E26" s="19">
        <f>'Budget anno '!E14*'Budget anno '!C26</f>
        <v>700</v>
      </c>
      <c r="F26" s="26">
        <f>'Budget anno '!F14*'Budget anno '!$C$26</f>
        <v>700</v>
      </c>
      <c r="G26" s="26">
        <f>'Budget anno '!G14*'Budget anno '!$C$26</f>
        <v>700</v>
      </c>
      <c r="H26" s="26">
        <f>'Budget anno '!H14*'Budget anno '!$C$26</f>
        <v>700</v>
      </c>
      <c r="I26" s="26">
        <f>'Budget anno '!I14*'Budget anno '!$C$26</f>
        <v>700</v>
      </c>
      <c r="J26" s="26">
        <f>'Budget anno '!J14*'Budget anno '!$C$26</f>
        <v>700</v>
      </c>
      <c r="K26" s="26">
        <f>'Budget anno '!K14*'Budget anno '!$C$26</f>
        <v>750</v>
      </c>
      <c r="L26" s="26">
        <f>'Budget anno '!L14*'Budget anno '!$C$26</f>
        <v>750</v>
      </c>
      <c r="M26" s="26">
        <f>'Budget anno '!M14*'Budget anno '!$C$26</f>
        <v>750</v>
      </c>
      <c r="N26" s="26">
        <f>'Budget anno '!N14*'Budget anno '!$C$26</f>
        <v>750</v>
      </c>
      <c r="O26" s="26">
        <f>'Budget anno '!O14*'Budget anno '!$C$26</f>
        <v>750</v>
      </c>
      <c r="P26" s="26">
        <f>'Budget anno '!P14*'Budget anno '!$C$26</f>
        <v>750</v>
      </c>
    </row>
    <row r="27" spans="2:16" ht="12.75">
      <c r="B27" s="14" t="s">
        <v>68</v>
      </c>
      <c r="C27" s="73"/>
      <c r="D27" s="19"/>
      <c r="E27" s="1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2:16" ht="12.75">
      <c r="B28" s="14" t="s">
        <v>68</v>
      </c>
      <c r="C28" s="73"/>
      <c r="D28" s="19"/>
      <c r="E28" s="1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ht="12.75">
      <c r="B29" s="14" t="s">
        <v>58</v>
      </c>
      <c r="D29" s="19">
        <f t="shared" si="8"/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ht="12.75">
      <c r="D30" s="19"/>
      <c r="E30" s="24"/>
      <c r="F30" s="26"/>
      <c r="G30" s="26"/>
      <c r="H30" s="26"/>
      <c r="I30" s="26"/>
      <c r="J30" s="26"/>
      <c r="K30" s="24"/>
      <c r="L30" s="26"/>
      <c r="M30" s="26"/>
      <c r="N30" s="26"/>
      <c r="O30" s="26"/>
      <c r="P30" s="26"/>
    </row>
    <row r="31" spans="2:16" ht="12.75">
      <c r="B31" s="70" t="s">
        <v>0</v>
      </c>
      <c r="C31" s="70"/>
      <c r="D31" s="71">
        <f t="shared" ref="D31:P31" si="9">SUM(D25:D29)</f>
        <v>8700</v>
      </c>
      <c r="E31" s="71">
        <f t="shared" si="9"/>
        <v>700</v>
      </c>
      <c r="F31" s="71">
        <f t="shared" si="9"/>
        <v>700</v>
      </c>
      <c r="G31" s="71">
        <f t="shared" si="9"/>
        <v>700</v>
      </c>
      <c r="H31" s="71">
        <f t="shared" si="9"/>
        <v>700</v>
      </c>
      <c r="I31" s="71">
        <f t="shared" si="9"/>
        <v>700</v>
      </c>
      <c r="J31" s="71">
        <f t="shared" si="9"/>
        <v>700</v>
      </c>
      <c r="K31" s="71">
        <f t="shared" si="9"/>
        <v>750</v>
      </c>
      <c r="L31" s="71">
        <f t="shared" si="9"/>
        <v>750</v>
      </c>
      <c r="M31" s="71">
        <f t="shared" si="9"/>
        <v>750</v>
      </c>
      <c r="N31" s="71">
        <f t="shared" si="9"/>
        <v>750</v>
      </c>
      <c r="O31" s="71">
        <f t="shared" si="9"/>
        <v>750</v>
      </c>
      <c r="P31" s="71">
        <f t="shared" si="9"/>
        <v>750</v>
      </c>
    </row>
    <row r="32" spans="2:16" ht="12.75"/>
    <row r="33" spans="2:16" ht="12.75">
      <c r="B33" s="28" t="s">
        <v>91</v>
      </c>
      <c r="C33" s="12"/>
      <c r="D33" s="12"/>
      <c r="E33" s="13" t="s">
        <v>25</v>
      </c>
      <c r="F33" s="13" t="s">
        <v>26</v>
      </c>
      <c r="G33" s="13" t="s">
        <v>27</v>
      </c>
      <c r="H33" s="13" t="s">
        <v>28</v>
      </c>
      <c r="I33" s="13" t="s">
        <v>29</v>
      </c>
      <c r="J33" s="13" t="s">
        <v>30</v>
      </c>
      <c r="K33" s="13" t="s">
        <v>31</v>
      </c>
      <c r="L33" s="13" t="s">
        <v>32</v>
      </c>
      <c r="M33" s="13" t="s">
        <v>33</v>
      </c>
      <c r="N33" s="13" t="s">
        <v>34</v>
      </c>
      <c r="O33" s="13" t="s">
        <v>35</v>
      </c>
      <c r="P33" s="13" t="s">
        <v>36</v>
      </c>
    </row>
    <row r="34" spans="2:16" ht="12.75">
      <c r="B34" s="14" t="s">
        <v>69</v>
      </c>
      <c r="D34" s="19">
        <f>SUM(E34:P34)</f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2:16" ht="12.75">
      <c r="D35" s="1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2:16" ht="12.75">
      <c r="B36" s="12" t="s">
        <v>0</v>
      </c>
      <c r="C36" s="12"/>
      <c r="D36" s="21">
        <f t="shared" ref="D36:P36" si="10">SUM(D34:D35)</f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  <c r="K36" s="21">
        <f t="shared" si="10"/>
        <v>0</v>
      </c>
      <c r="L36" s="21">
        <f t="shared" si="10"/>
        <v>0</v>
      </c>
      <c r="M36" s="21">
        <f t="shared" si="10"/>
        <v>0</v>
      </c>
      <c r="N36" s="21">
        <f t="shared" si="10"/>
        <v>0</v>
      </c>
      <c r="O36" s="21">
        <f t="shared" si="10"/>
        <v>0</v>
      </c>
      <c r="P36" s="21">
        <f t="shared" si="10"/>
        <v>0</v>
      </c>
    </row>
    <row r="37" spans="2:16" ht="12.75"/>
    <row r="38" spans="2:16" ht="12.75">
      <c r="B38" s="28" t="s">
        <v>49</v>
      </c>
      <c r="C38" s="12"/>
      <c r="D38" s="12"/>
      <c r="E38" s="13" t="s">
        <v>25</v>
      </c>
      <c r="F38" s="13" t="s">
        <v>26</v>
      </c>
      <c r="G38" s="13" t="s">
        <v>27</v>
      </c>
      <c r="H38" s="13" t="s">
        <v>28</v>
      </c>
      <c r="I38" s="13" t="s">
        <v>29</v>
      </c>
      <c r="J38" s="13" t="s">
        <v>30</v>
      </c>
      <c r="K38" s="13" t="s">
        <v>31</v>
      </c>
      <c r="L38" s="13" t="s">
        <v>32</v>
      </c>
      <c r="M38" s="13" t="s">
        <v>33</v>
      </c>
      <c r="N38" s="13" t="s">
        <v>34</v>
      </c>
      <c r="O38" s="13" t="s">
        <v>35</v>
      </c>
      <c r="P38" s="13" t="s">
        <v>36</v>
      </c>
    </row>
    <row r="39" spans="2:16" ht="12.75">
      <c r="B39" s="14" t="s">
        <v>2</v>
      </c>
      <c r="D39" s="19">
        <f>SUM(E39:P39)</f>
        <v>0</v>
      </c>
      <c r="E39" s="61"/>
      <c r="F39" s="19">
        <f>E39</f>
        <v>0</v>
      </c>
      <c r="G39" s="19">
        <f t="shared" ref="G39:P44" si="11">F39</f>
        <v>0</v>
      </c>
      <c r="H39" s="19">
        <f t="shared" si="11"/>
        <v>0</v>
      </c>
      <c r="I39" s="19">
        <f t="shared" si="11"/>
        <v>0</v>
      </c>
      <c r="J39" s="19">
        <f t="shared" si="11"/>
        <v>0</v>
      </c>
      <c r="K39" s="19">
        <f t="shared" si="11"/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19">
        <f t="shared" si="11"/>
        <v>0</v>
      </c>
      <c r="P39" s="19">
        <f t="shared" si="11"/>
        <v>0</v>
      </c>
    </row>
    <row r="40" spans="2:16" ht="12.75">
      <c r="B40" s="14" t="s">
        <v>47</v>
      </c>
      <c r="D40" s="19">
        <f t="shared" ref="D40:D44" si="12">SUM(E40:P40)</f>
        <v>0</v>
      </c>
      <c r="E40" s="61"/>
      <c r="F40" s="19">
        <f t="shared" ref="F40" si="13">E40</f>
        <v>0</v>
      </c>
      <c r="G40" s="19">
        <f t="shared" si="11"/>
        <v>0</v>
      </c>
      <c r="H40" s="19">
        <f t="shared" si="11"/>
        <v>0</v>
      </c>
      <c r="I40" s="19">
        <f t="shared" si="11"/>
        <v>0</v>
      </c>
      <c r="J40" s="19">
        <f t="shared" si="11"/>
        <v>0</v>
      </c>
      <c r="K40" s="19">
        <f t="shared" si="11"/>
        <v>0</v>
      </c>
      <c r="L40" s="19">
        <f t="shared" si="11"/>
        <v>0</v>
      </c>
      <c r="M40" s="19">
        <f t="shared" si="11"/>
        <v>0</v>
      </c>
      <c r="N40" s="19">
        <f t="shared" si="11"/>
        <v>0</v>
      </c>
      <c r="O40" s="19">
        <f t="shared" si="11"/>
        <v>0</v>
      </c>
      <c r="P40" s="19">
        <f t="shared" si="11"/>
        <v>0</v>
      </c>
    </row>
    <row r="41" spans="2:16" ht="12.75">
      <c r="B41" s="14" t="s">
        <v>82</v>
      </c>
      <c r="D41" s="19"/>
      <c r="E41" s="61"/>
      <c r="F41" s="19">
        <f t="shared" ref="F41" si="14">E41</f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</row>
    <row r="42" spans="2:16" ht="12.75">
      <c r="B42" s="14" t="s">
        <v>68</v>
      </c>
      <c r="D42" s="19"/>
      <c r="E42" s="61"/>
      <c r="F42" s="19">
        <f t="shared" ref="F42" si="15">E42</f>
        <v>0</v>
      </c>
      <c r="G42" s="19">
        <f t="shared" si="11"/>
        <v>0</v>
      </c>
      <c r="H42" s="19">
        <f t="shared" si="11"/>
        <v>0</v>
      </c>
      <c r="I42" s="19">
        <f t="shared" si="11"/>
        <v>0</v>
      </c>
      <c r="J42" s="19">
        <f t="shared" si="11"/>
        <v>0</v>
      </c>
      <c r="K42" s="19">
        <f t="shared" si="11"/>
        <v>0</v>
      </c>
      <c r="L42" s="19">
        <f t="shared" si="11"/>
        <v>0</v>
      </c>
      <c r="M42" s="19">
        <f t="shared" si="11"/>
        <v>0</v>
      </c>
      <c r="N42" s="19">
        <f t="shared" si="11"/>
        <v>0</v>
      </c>
      <c r="O42" s="19">
        <f t="shared" si="11"/>
        <v>0</v>
      </c>
      <c r="P42" s="19">
        <f t="shared" si="11"/>
        <v>0</v>
      </c>
    </row>
    <row r="43" spans="2:16" ht="12.75">
      <c r="B43" s="14" t="s">
        <v>68</v>
      </c>
      <c r="D43" s="19"/>
      <c r="E43" s="61"/>
      <c r="F43" s="19">
        <f t="shared" ref="F43" si="16">E43</f>
        <v>0</v>
      </c>
      <c r="G43" s="19">
        <f t="shared" si="11"/>
        <v>0</v>
      </c>
      <c r="H43" s="19">
        <f t="shared" si="11"/>
        <v>0</v>
      </c>
      <c r="I43" s="19">
        <f t="shared" si="11"/>
        <v>0</v>
      </c>
      <c r="J43" s="19">
        <f t="shared" si="11"/>
        <v>0</v>
      </c>
      <c r="K43" s="19">
        <f t="shared" si="11"/>
        <v>0</v>
      </c>
      <c r="L43" s="19">
        <f t="shared" si="11"/>
        <v>0</v>
      </c>
      <c r="M43" s="19">
        <f t="shared" si="11"/>
        <v>0</v>
      </c>
      <c r="N43" s="19">
        <f t="shared" si="11"/>
        <v>0</v>
      </c>
      <c r="O43" s="19">
        <f t="shared" si="11"/>
        <v>0</v>
      </c>
      <c r="P43" s="19">
        <f t="shared" si="11"/>
        <v>0</v>
      </c>
    </row>
    <row r="44" spans="2:16" ht="12.75">
      <c r="B44" s="14" t="s">
        <v>48</v>
      </c>
      <c r="D44" s="19">
        <f t="shared" si="12"/>
        <v>0</v>
      </c>
      <c r="E44" s="61"/>
      <c r="F44" s="19">
        <f t="shared" ref="F44" si="17">E44</f>
        <v>0</v>
      </c>
      <c r="G44" s="19">
        <f t="shared" si="11"/>
        <v>0</v>
      </c>
      <c r="H44" s="19">
        <f t="shared" si="11"/>
        <v>0</v>
      </c>
      <c r="I44" s="19">
        <f t="shared" si="11"/>
        <v>0</v>
      </c>
      <c r="J44" s="19">
        <f t="shared" si="11"/>
        <v>0</v>
      </c>
      <c r="K44" s="19">
        <f t="shared" si="11"/>
        <v>0</v>
      </c>
      <c r="L44" s="19">
        <f t="shared" si="11"/>
        <v>0</v>
      </c>
      <c r="M44" s="19">
        <f t="shared" si="11"/>
        <v>0</v>
      </c>
      <c r="N44" s="19">
        <f t="shared" si="11"/>
        <v>0</v>
      </c>
      <c r="O44" s="19">
        <f t="shared" si="11"/>
        <v>0</v>
      </c>
      <c r="P44" s="19">
        <f t="shared" si="11"/>
        <v>0</v>
      </c>
    </row>
    <row r="45" spans="2:16" ht="12.75">
      <c r="D45" s="19"/>
      <c r="E45" s="24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2.75">
      <c r="B46" s="12" t="s">
        <v>0</v>
      </c>
      <c r="C46" s="12"/>
      <c r="D46" s="21">
        <f>SUM(E46:P46)</f>
        <v>0</v>
      </c>
      <c r="E46" s="21">
        <f t="shared" ref="E46:P46" si="18">SUM(E39:E44)</f>
        <v>0</v>
      </c>
      <c r="F46" s="21">
        <f t="shared" si="18"/>
        <v>0</v>
      </c>
      <c r="G46" s="21">
        <f t="shared" si="18"/>
        <v>0</v>
      </c>
      <c r="H46" s="21">
        <f t="shared" si="18"/>
        <v>0</v>
      </c>
      <c r="I46" s="21">
        <f t="shared" si="18"/>
        <v>0</v>
      </c>
      <c r="J46" s="21">
        <f t="shared" si="18"/>
        <v>0</v>
      </c>
      <c r="K46" s="21">
        <f t="shared" si="18"/>
        <v>0</v>
      </c>
      <c r="L46" s="21">
        <f t="shared" si="18"/>
        <v>0</v>
      </c>
      <c r="M46" s="21">
        <f t="shared" si="18"/>
        <v>0</v>
      </c>
      <c r="N46" s="21">
        <f t="shared" si="18"/>
        <v>0</v>
      </c>
      <c r="O46" s="21">
        <f t="shared" si="18"/>
        <v>0</v>
      </c>
      <c r="P46" s="21">
        <f t="shared" si="18"/>
        <v>0</v>
      </c>
    </row>
    <row r="47" spans="2:16" ht="12.75"/>
    <row r="48" spans="2:16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9"/>
  <sheetViews>
    <sheetView showGridLines="0" topLeftCell="A5" zoomScale="70" zoomScaleNormal="70" workbookViewId="0">
      <selection activeCell="J42" sqref="J42"/>
    </sheetView>
  </sheetViews>
  <sheetFormatPr defaultColWidth="9" defaultRowHeight="15"/>
  <cols>
    <col min="1" max="1" width="9" style="46"/>
    <col min="2" max="2" width="30.125" style="46" bestFit="1" customWidth="1"/>
    <col min="3" max="3" width="23.125" style="46" customWidth="1"/>
    <col min="4" max="6" width="20.625" style="46" customWidth="1"/>
    <col min="7" max="7" width="9" style="46"/>
    <col min="8" max="8" width="29.625" style="46" customWidth="1"/>
    <col min="9" max="10" width="10" style="46" bestFit="1" customWidth="1"/>
    <col min="11" max="11" width="9" style="46"/>
    <col min="12" max="12" width="12.875" style="46" customWidth="1"/>
    <col min="13" max="13" width="13.125" style="46" customWidth="1"/>
    <col min="14" max="16384" width="9" style="46"/>
  </cols>
  <sheetData>
    <row r="1" spans="2:13" ht="15.75" thickBot="1"/>
    <row r="2" spans="2:13" ht="16.5" thickBot="1">
      <c r="B2" s="45" t="s">
        <v>50</v>
      </c>
      <c r="C2" s="45"/>
      <c r="D2" s="45">
        <v>2019</v>
      </c>
      <c r="E2" s="45">
        <f>D2+1</f>
        <v>2020</v>
      </c>
      <c r="F2" s="45">
        <f>E2+1</f>
        <v>2021</v>
      </c>
      <c r="I2" s="81">
        <v>2020</v>
      </c>
      <c r="J2" s="82">
        <v>2021</v>
      </c>
      <c r="L2" s="270" t="s">
        <v>92</v>
      </c>
      <c r="M2" s="271"/>
    </row>
    <row r="3" spans="2:13" ht="16.5" thickBot="1">
      <c r="H3" s="62" t="s">
        <v>93</v>
      </c>
      <c r="I3" s="74">
        <v>1050</v>
      </c>
      <c r="J3" s="63">
        <v>1100</v>
      </c>
      <c r="L3" s="89" t="s">
        <v>70</v>
      </c>
      <c r="M3" s="90" t="s">
        <v>71</v>
      </c>
    </row>
    <row r="4" spans="2:13" ht="15.75" thickBot="1">
      <c r="B4" s="31" t="s">
        <v>134</v>
      </c>
      <c r="C4" s="53" t="e">
        <f>D4/D12</f>
        <v>#DIV/0!</v>
      </c>
      <c r="D4" s="83">
        <f>+'Budget anno '!D10</f>
        <v>240000</v>
      </c>
      <c r="E4" s="83">
        <f>+I3*I4*12</f>
        <v>315000</v>
      </c>
      <c r="F4" s="83">
        <f>+J3*J4*12</f>
        <v>330000</v>
      </c>
      <c r="H4" s="62" t="s">
        <v>94</v>
      </c>
      <c r="I4" s="75">
        <v>25</v>
      </c>
      <c r="J4" s="69">
        <v>25</v>
      </c>
      <c r="L4" s="91">
        <v>2</v>
      </c>
      <c r="M4" s="92">
        <f>+(E4-D4)/D4</f>
        <v>0.3125</v>
      </c>
    </row>
    <row r="5" spans="2:13" ht="15.75" thickBot="1">
      <c r="B5" s="31" t="s">
        <v>135</v>
      </c>
      <c r="D5" s="83">
        <f>+'Budget anno '!D11</f>
        <v>96000</v>
      </c>
      <c r="E5" s="83">
        <f>+(I3*I6)*(0.8)*12</f>
        <v>50400</v>
      </c>
      <c r="F5" s="83">
        <f>+(J3*J6)*(0.8)*12</f>
        <v>52800</v>
      </c>
      <c r="H5" s="65" t="s">
        <v>84</v>
      </c>
      <c r="I5" s="76">
        <v>0.1</v>
      </c>
      <c r="J5" s="66">
        <v>0.1</v>
      </c>
      <c r="L5" s="91">
        <v>3</v>
      </c>
      <c r="M5" s="92">
        <f>+(F4-E4)/E4</f>
        <v>4.7619047619047616E-2</v>
      </c>
    </row>
    <row r="6" spans="2:13" ht="15.75" thickBot="1">
      <c r="B6" s="31" t="s">
        <v>84</v>
      </c>
      <c r="D6" s="83">
        <f>+'Budget anno '!D12</f>
        <v>12000</v>
      </c>
      <c r="E6" s="83">
        <f>+D4*I5</f>
        <v>24000</v>
      </c>
      <c r="F6" s="83">
        <f>+E4*J5</f>
        <v>31500</v>
      </c>
      <c r="H6" s="62" t="s">
        <v>95</v>
      </c>
      <c r="I6" s="77">
        <v>5</v>
      </c>
      <c r="J6" s="67">
        <v>5</v>
      </c>
      <c r="L6" s="93" t="s">
        <v>72</v>
      </c>
      <c r="M6" s="94">
        <f>AVERAGE(M4:M5)</f>
        <v>0.18005952380952381</v>
      </c>
    </row>
    <row r="7" spans="2:13" ht="18" customHeight="1" thickBot="1">
      <c r="D7" s="84"/>
      <c r="E7" s="84"/>
      <c r="F7" s="84"/>
      <c r="H7" s="62" t="s">
        <v>83</v>
      </c>
      <c r="I7" s="78">
        <v>0.2</v>
      </c>
      <c r="J7" s="68">
        <v>0.2</v>
      </c>
    </row>
    <row r="8" spans="2:13" ht="15.75">
      <c r="B8" s="3" t="s">
        <v>0</v>
      </c>
      <c r="C8" s="45"/>
      <c r="D8" s="85">
        <f>SUM(D4:D6)</f>
        <v>348000</v>
      </c>
      <c r="E8" s="85">
        <f t="shared" ref="E8:F8" si="0">SUM(E4:E6)</f>
        <v>389400</v>
      </c>
      <c r="F8" s="85">
        <f t="shared" si="0"/>
        <v>414300</v>
      </c>
    </row>
    <row r="10" spans="2:13" ht="15.75">
      <c r="B10" s="45" t="s">
        <v>54</v>
      </c>
      <c r="C10" s="45"/>
      <c r="D10" s="49"/>
      <c r="E10" s="49"/>
      <c r="F10" s="49"/>
    </row>
    <row r="11" spans="2:13">
      <c r="D11" s="50"/>
      <c r="E11" s="50"/>
      <c r="F11" s="50"/>
    </row>
    <row r="12" spans="2:13" ht="15.75">
      <c r="B12" s="47" t="s">
        <v>2</v>
      </c>
      <c r="C12" s="48"/>
      <c r="D12" s="49">
        <f>SUM(D13:D14)</f>
        <v>0</v>
      </c>
      <c r="E12" s="49">
        <f t="shared" ref="E12:F12" si="1">SUM(E13:E14)</f>
        <v>0</v>
      </c>
      <c r="F12" s="49">
        <f t="shared" si="1"/>
        <v>0</v>
      </c>
    </row>
    <row r="13" spans="2:13">
      <c r="B13" s="2" t="s">
        <v>89</v>
      </c>
      <c r="D13" s="50">
        <f>'Budget anno '!D17</f>
        <v>0</v>
      </c>
      <c r="E13" s="58"/>
      <c r="F13" s="58"/>
    </row>
    <row r="14" spans="2:13">
      <c r="B14" s="2" t="s">
        <v>90</v>
      </c>
      <c r="D14" s="50">
        <f>'Budget anno '!D18</f>
        <v>0</v>
      </c>
      <c r="E14" s="58"/>
      <c r="F14" s="58"/>
    </row>
    <row r="15" spans="2:13">
      <c r="B15" s="2"/>
      <c r="D15" s="50"/>
      <c r="E15" s="50"/>
      <c r="F15" s="50"/>
    </row>
    <row r="16" spans="2:13" ht="15.75">
      <c r="B16" s="47" t="s">
        <v>51</v>
      </c>
      <c r="C16" s="48"/>
      <c r="D16" s="49">
        <f>SUM(D17:D19)</f>
        <v>8700</v>
      </c>
      <c r="E16" s="49">
        <f t="shared" ref="E16:F16" si="2">SUM(E17:E19)</f>
        <v>9735</v>
      </c>
      <c r="F16" s="49">
        <f t="shared" si="2"/>
        <v>10357.5</v>
      </c>
    </row>
    <row r="17" spans="2:6">
      <c r="B17" s="2" t="s">
        <v>56</v>
      </c>
      <c r="D17" s="50">
        <f>'Budget anno '!D25</f>
        <v>0</v>
      </c>
      <c r="E17" s="58"/>
      <c r="F17" s="58"/>
    </row>
    <row r="18" spans="2:6">
      <c r="B18" s="2" t="s">
        <v>57</v>
      </c>
      <c r="C18" s="51">
        <f>D18/D8</f>
        <v>2.5000000000000001E-2</v>
      </c>
      <c r="D18" s="50">
        <f>'Budget anno '!D26</f>
        <v>8700</v>
      </c>
      <c r="E18" s="54">
        <f>E8*$C$18</f>
        <v>9735</v>
      </c>
      <c r="F18" s="54">
        <f>F8*$C$18</f>
        <v>10357.5</v>
      </c>
    </row>
    <row r="19" spans="2:6">
      <c r="B19" s="2" t="s">
        <v>60</v>
      </c>
      <c r="D19" s="50">
        <f>'Budget anno '!D29</f>
        <v>0</v>
      </c>
      <c r="E19" s="58"/>
      <c r="F19" s="58"/>
    </row>
    <row r="20" spans="2:6">
      <c r="B20" s="2"/>
      <c r="D20" s="50"/>
      <c r="E20" s="50"/>
      <c r="F20" s="50"/>
    </row>
    <row r="21" spans="2:6" ht="15.75">
      <c r="B21" s="47" t="s">
        <v>1</v>
      </c>
      <c r="C21" s="48"/>
      <c r="D21" s="49">
        <f>SUM(D22:D23)</f>
        <v>0</v>
      </c>
      <c r="E21" s="49">
        <f t="shared" ref="E21" si="3">SUM(E22:E23)</f>
        <v>0</v>
      </c>
      <c r="F21" s="49">
        <f t="shared" ref="F21" si="4">SUM(F22:F23)</f>
        <v>0</v>
      </c>
    </row>
    <row r="22" spans="2:6">
      <c r="B22" s="2" t="s">
        <v>46</v>
      </c>
      <c r="D22" s="50">
        <f>'Budget anno '!D34</f>
        <v>0</v>
      </c>
      <c r="E22" s="58"/>
      <c r="F22" s="58"/>
    </row>
    <row r="23" spans="2:6">
      <c r="B23" s="2"/>
      <c r="D23" s="50"/>
      <c r="E23" s="50"/>
      <c r="F23" s="50"/>
    </row>
    <row r="24" spans="2:6" ht="15.75">
      <c r="B24" s="47" t="s">
        <v>49</v>
      </c>
      <c r="C24" s="48"/>
      <c r="D24" s="49">
        <f>SUM(D25:D27)</f>
        <v>0</v>
      </c>
      <c r="E24" s="49">
        <f t="shared" ref="E24" si="5">SUM(E25:E27)</f>
        <v>0</v>
      </c>
      <c r="F24" s="49">
        <f t="shared" ref="F24" si="6">SUM(F25:F27)</f>
        <v>0</v>
      </c>
    </row>
    <row r="25" spans="2:6">
      <c r="B25" s="2" t="s">
        <v>2</v>
      </c>
      <c r="D25" s="50">
        <f>'Budget anno '!D39</f>
        <v>0</v>
      </c>
      <c r="E25" s="58"/>
      <c r="F25" s="58"/>
    </row>
    <row r="26" spans="2:6">
      <c r="B26" s="2" t="s">
        <v>47</v>
      </c>
      <c r="D26" s="50">
        <f>'Budget anno '!D40</f>
        <v>0</v>
      </c>
      <c r="E26" s="58"/>
      <c r="F26" s="58"/>
    </row>
    <row r="27" spans="2:6">
      <c r="B27" s="2" t="s">
        <v>48</v>
      </c>
      <c r="D27" s="50">
        <f>'Budget anno '!D44</f>
        <v>0</v>
      </c>
      <c r="E27" s="58"/>
      <c r="F27" s="58"/>
    </row>
    <row r="28" spans="2:6" ht="11.25" customHeight="1">
      <c r="B28" s="14"/>
    </row>
    <row r="29" spans="2:6" ht="15.75">
      <c r="B29" s="1" t="s">
        <v>55</v>
      </c>
      <c r="C29" s="48"/>
      <c r="D29" s="49">
        <f>+D12+D16+D21+D24</f>
        <v>8700</v>
      </c>
      <c r="E29" s="49">
        <f t="shared" ref="E29:F29" si="7">+E12+E16+E21+E24</f>
        <v>9735</v>
      </c>
      <c r="F29" s="49">
        <f t="shared" si="7"/>
        <v>10357.5</v>
      </c>
    </row>
  </sheetData>
  <mergeCells count="1">
    <mergeCell ref="L2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31"/>
  <sheetViews>
    <sheetView topLeftCell="B1" zoomScale="70" zoomScaleNormal="70" workbookViewId="0">
      <selection activeCell="L49" sqref="L49"/>
    </sheetView>
  </sheetViews>
  <sheetFormatPr defaultColWidth="11.125" defaultRowHeight="15" customHeight="1"/>
  <cols>
    <col min="1" max="1" width="6.375" style="6" customWidth="1"/>
    <col min="2" max="2" width="34.875" style="6" bestFit="1" customWidth="1"/>
    <col min="3" max="3" width="14.625" style="6" bestFit="1" customWidth="1"/>
    <col min="4" max="6" width="11.625" style="6" bestFit="1" customWidth="1"/>
    <col min="7" max="15" width="12.625" style="6" bestFit="1" customWidth="1"/>
    <col min="16" max="16" width="10.625" style="6" customWidth="1"/>
    <col min="17" max="17" width="12.125" style="6" bestFit="1" customWidth="1"/>
    <col min="18" max="18" width="8.625" style="6" customWidth="1"/>
    <col min="19" max="19" width="12.125" style="6" customWidth="1"/>
    <col min="20" max="27" width="8.625" style="6" customWidth="1"/>
    <col min="28" max="16384" width="11.125" style="6"/>
  </cols>
  <sheetData>
    <row r="1" spans="2:34" ht="15" customHeight="1" thickBot="1"/>
    <row r="2" spans="2:34" ht="15" customHeight="1" thickBot="1">
      <c r="B2" s="98" t="s">
        <v>75</v>
      </c>
      <c r="C2" s="99">
        <v>100000</v>
      </c>
    </row>
    <row r="3" spans="2:34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34">
      <c r="B4" s="41" t="s">
        <v>96</v>
      </c>
      <c r="C4" s="4" t="s">
        <v>0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36</v>
      </c>
      <c r="P4" s="95" t="s">
        <v>73</v>
      </c>
      <c r="Q4" s="95" t="s">
        <v>74</v>
      </c>
    </row>
    <row r="5" spans="2:34">
      <c r="B5" s="3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5"/>
      <c r="Q5" s="95"/>
    </row>
    <row r="6" spans="2:34">
      <c r="B6" s="4" t="s">
        <v>50</v>
      </c>
      <c r="C6" s="40">
        <f>C7+C8</f>
        <v>348000</v>
      </c>
      <c r="D6" s="40">
        <f t="shared" ref="D6:O6" si="0">D7+D8</f>
        <v>28000</v>
      </c>
      <c r="E6" s="40">
        <f t="shared" si="0"/>
        <v>28000</v>
      </c>
      <c r="F6" s="40">
        <f t="shared" si="0"/>
        <v>28000</v>
      </c>
      <c r="G6" s="40">
        <f t="shared" si="0"/>
        <v>28000</v>
      </c>
      <c r="H6" s="40">
        <f t="shared" si="0"/>
        <v>28000</v>
      </c>
      <c r="I6" s="40">
        <f t="shared" si="0"/>
        <v>28000</v>
      </c>
      <c r="J6" s="40">
        <f t="shared" si="0"/>
        <v>30000</v>
      </c>
      <c r="K6" s="40">
        <f t="shared" si="0"/>
        <v>30000</v>
      </c>
      <c r="L6" s="40">
        <f t="shared" si="0"/>
        <v>30000</v>
      </c>
      <c r="M6" s="40">
        <f t="shared" si="0"/>
        <v>30000</v>
      </c>
      <c r="N6" s="40">
        <f t="shared" si="0"/>
        <v>30000</v>
      </c>
      <c r="O6" s="40">
        <f t="shared" si="0"/>
        <v>30000</v>
      </c>
      <c r="P6" s="40">
        <f>+'Budget a tre anni '!D8</f>
        <v>348000</v>
      </c>
      <c r="Q6" s="40">
        <f>+'Budget a tre anni '!E8</f>
        <v>389400</v>
      </c>
    </row>
    <row r="7" spans="2:34" ht="14.25">
      <c r="B7" s="34" t="s">
        <v>52</v>
      </c>
      <c r="C7" s="33">
        <f>'Budget anno '!D14</f>
        <v>348000</v>
      </c>
      <c r="D7" s="33">
        <f>'Budget anno '!E14</f>
        <v>28000</v>
      </c>
      <c r="E7" s="33">
        <f>'Budget anno '!F14</f>
        <v>28000</v>
      </c>
      <c r="F7" s="33">
        <f>'Budget anno '!G14</f>
        <v>28000</v>
      </c>
      <c r="G7" s="33">
        <f>'Budget anno '!H14</f>
        <v>28000</v>
      </c>
      <c r="H7" s="33">
        <f>'Budget anno '!I14</f>
        <v>28000</v>
      </c>
      <c r="I7" s="33">
        <f>'Budget anno '!J14</f>
        <v>28000</v>
      </c>
      <c r="J7" s="33">
        <f>'Budget anno '!K14</f>
        <v>30000</v>
      </c>
      <c r="K7" s="33">
        <f>'Budget anno '!L14</f>
        <v>30000</v>
      </c>
      <c r="L7" s="33">
        <f>'Budget anno '!M14</f>
        <v>30000</v>
      </c>
      <c r="M7" s="33">
        <f>'Budget anno '!N14</f>
        <v>30000</v>
      </c>
      <c r="N7" s="33">
        <f>'Budget anno '!O14</f>
        <v>30000</v>
      </c>
      <c r="O7" s="33">
        <f>'Budget anno '!P14</f>
        <v>30000</v>
      </c>
    </row>
    <row r="8" spans="2:34" ht="14.25">
      <c r="B8" s="34" t="s">
        <v>53</v>
      </c>
      <c r="C8" s="33">
        <f>SUM(D8:O8)</f>
        <v>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96"/>
      <c r="Q8" s="96"/>
    </row>
    <row r="9" spans="2:34" ht="14.25"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34">
      <c r="B10" s="4" t="s">
        <v>54</v>
      </c>
      <c r="C10" s="40">
        <f>SUM(C11:C14)</f>
        <v>8700</v>
      </c>
      <c r="D10" s="40">
        <f t="shared" ref="D10:O10" si="1">SUM(D11:D14)</f>
        <v>700</v>
      </c>
      <c r="E10" s="40">
        <f t="shared" si="1"/>
        <v>700</v>
      </c>
      <c r="F10" s="40">
        <f t="shared" si="1"/>
        <v>700</v>
      </c>
      <c r="G10" s="40">
        <f t="shared" si="1"/>
        <v>700</v>
      </c>
      <c r="H10" s="40">
        <f t="shared" si="1"/>
        <v>700</v>
      </c>
      <c r="I10" s="40">
        <f t="shared" si="1"/>
        <v>700</v>
      </c>
      <c r="J10" s="40">
        <f t="shared" si="1"/>
        <v>750</v>
      </c>
      <c r="K10" s="40">
        <f t="shared" si="1"/>
        <v>750</v>
      </c>
      <c r="L10" s="40">
        <f t="shared" si="1"/>
        <v>750</v>
      </c>
      <c r="M10" s="40">
        <f t="shared" si="1"/>
        <v>750</v>
      </c>
      <c r="N10" s="40">
        <f t="shared" si="1"/>
        <v>750</v>
      </c>
      <c r="O10" s="40">
        <f t="shared" si="1"/>
        <v>750</v>
      </c>
      <c r="P10" s="40">
        <f>+'Budget a tre anni '!E29</f>
        <v>9735</v>
      </c>
      <c r="Q10" s="40">
        <f>+'Budget a tre anni '!F29</f>
        <v>10357.5</v>
      </c>
    </row>
    <row r="11" spans="2:34" ht="14.25">
      <c r="B11" s="34" t="s">
        <v>2</v>
      </c>
      <c r="C11" s="33">
        <f t="shared" ref="C11:C16" si="2">SUM(D11:O11)</f>
        <v>0</v>
      </c>
      <c r="D11" s="42">
        <f>'Budget anno '!E22</f>
        <v>0</v>
      </c>
      <c r="E11" s="42">
        <f>'Budget anno '!F22</f>
        <v>0</v>
      </c>
      <c r="F11" s="42">
        <f>'Budget anno '!G22</f>
        <v>0</v>
      </c>
      <c r="G11" s="42">
        <f>'Budget anno '!H22</f>
        <v>0</v>
      </c>
      <c r="H11" s="42">
        <f>'Budget anno '!I22</f>
        <v>0</v>
      </c>
      <c r="I11" s="42">
        <f>'Budget anno '!J22</f>
        <v>0</v>
      </c>
      <c r="J11" s="42">
        <f>'Budget anno '!K22</f>
        <v>0</v>
      </c>
      <c r="K11" s="42">
        <f>'Budget anno '!L22</f>
        <v>0</v>
      </c>
      <c r="L11" s="42">
        <f>'Budget anno '!M22</f>
        <v>0</v>
      </c>
      <c r="M11" s="42">
        <f>'Budget anno '!N22</f>
        <v>0</v>
      </c>
      <c r="N11" s="42">
        <f>'Budget anno '!O22</f>
        <v>0</v>
      </c>
      <c r="O11" s="42">
        <f>'Budget anno '!P22</f>
        <v>0</v>
      </c>
    </row>
    <row r="12" spans="2:34" ht="14.25">
      <c r="B12" s="34" t="s">
        <v>51</v>
      </c>
      <c r="C12" s="33">
        <f t="shared" si="2"/>
        <v>8700</v>
      </c>
      <c r="D12" s="42">
        <f>'Budget anno '!E31</f>
        <v>700</v>
      </c>
      <c r="E12" s="42">
        <f>'Budget anno '!F31</f>
        <v>700</v>
      </c>
      <c r="F12" s="42">
        <f>'Budget anno '!G31</f>
        <v>700</v>
      </c>
      <c r="G12" s="42">
        <f>'Budget anno '!H31</f>
        <v>700</v>
      </c>
      <c r="H12" s="42">
        <f>'Budget anno '!I31</f>
        <v>700</v>
      </c>
      <c r="I12" s="42">
        <f>'Budget anno '!J31</f>
        <v>700</v>
      </c>
      <c r="J12" s="42">
        <f>'Budget anno '!K31</f>
        <v>750</v>
      </c>
      <c r="K12" s="42">
        <f>'Budget anno '!L31</f>
        <v>750</v>
      </c>
      <c r="L12" s="42">
        <f>'Budget anno '!M31</f>
        <v>750</v>
      </c>
      <c r="M12" s="42">
        <f>'Budget anno '!N31</f>
        <v>750</v>
      </c>
      <c r="N12" s="42">
        <f>'Budget anno '!O31</f>
        <v>750</v>
      </c>
      <c r="O12" s="42">
        <f>'Budget anno '!P31</f>
        <v>750</v>
      </c>
    </row>
    <row r="13" spans="2:34" ht="14.25">
      <c r="B13" s="34" t="s">
        <v>61</v>
      </c>
      <c r="C13" s="33">
        <f t="shared" si="2"/>
        <v>0</v>
      </c>
      <c r="D13" s="42">
        <f>'Budget anno '!E36</f>
        <v>0</v>
      </c>
      <c r="E13" s="42">
        <f>'Budget anno '!F36</f>
        <v>0</v>
      </c>
      <c r="F13" s="42">
        <f>'Budget anno '!G36</f>
        <v>0</v>
      </c>
      <c r="G13" s="42">
        <f>'Budget anno '!H36</f>
        <v>0</v>
      </c>
      <c r="H13" s="42">
        <f>'Budget anno '!I36</f>
        <v>0</v>
      </c>
      <c r="I13" s="42">
        <f>'Budget anno '!J36</f>
        <v>0</v>
      </c>
      <c r="J13" s="42">
        <f>'Budget anno '!K36</f>
        <v>0</v>
      </c>
      <c r="K13" s="42">
        <f>'Budget anno '!L36</f>
        <v>0</v>
      </c>
      <c r="L13" s="42">
        <f>'Budget anno '!M36</f>
        <v>0</v>
      </c>
      <c r="M13" s="42">
        <f>'Budget anno '!N36</f>
        <v>0</v>
      </c>
      <c r="N13" s="42">
        <f>'Budget anno '!O36</f>
        <v>0</v>
      </c>
      <c r="O13" s="42">
        <f>'Budget anno '!P36</f>
        <v>0</v>
      </c>
    </row>
    <row r="14" spans="2:34" ht="14.25">
      <c r="B14" s="34" t="s">
        <v>49</v>
      </c>
      <c r="C14" s="33">
        <f t="shared" si="2"/>
        <v>0</v>
      </c>
      <c r="D14" s="42">
        <f>'Budget anno '!E46</f>
        <v>0</v>
      </c>
      <c r="E14" s="42">
        <f>'Budget anno '!F46</f>
        <v>0</v>
      </c>
      <c r="F14" s="42">
        <f>'Budget anno '!G46</f>
        <v>0</v>
      </c>
      <c r="G14" s="42">
        <f>'Budget anno '!H46</f>
        <v>0</v>
      </c>
      <c r="H14" s="42">
        <f>'Budget anno '!I46</f>
        <v>0</v>
      </c>
      <c r="I14" s="42">
        <f>'Budget anno '!J46</f>
        <v>0</v>
      </c>
      <c r="J14" s="42">
        <f>'Budget anno '!K46</f>
        <v>0</v>
      </c>
      <c r="K14" s="42">
        <f>'Budget anno '!L46</f>
        <v>0</v>
      </c>
      <c r="L14" s="42">
        <f>'Budget anno '!M46</f>
        <v>0</v>
      </c>
      <c r="M14" s="42">
        <f>'Budget anno '!N46</f>
        <v>0</v>
      </c>
      <c r="N14" s="42">
        <f>'Budget anno '!O46</f>
        <v>0</v>
      </c>
      <c r="O14" s="42">
        <f>'Budget anno '!P46</f>
        <v>0</v>
      </c>
    </row>
    <row r="15" spans="2:34" thickBot="1">
      <c r="B15" s="34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34">
      <c r="B16" s="9" t="s">
        <v>3</v>
      </c>
      <c r="C16" s="37">
        <f t="shared" si="2"/>
        <v>-8700</v>
      </c>
      <c r="D16" s="37">
        <f t="shared" ref="D16:O16" si="3">-SUM(D11:D14)</f>
        <v>-700</v>
      </c>
      <c r="E16" s="37">
        <f t="shared" si="3"/>
        <v>-700</v>
      </c>
      <c r="F16" s="37">
        <f t="shared" si="3"/>
        <v>-700</v>
      </c>
      <c r="G16" s="37">
        <f t="shared" si="3"/>
        <v>-700</v>
      </c>
      <c r="H16" s="37">
        <f t="shared" si="3"/>
        <v>-700</v>
      </c>
      <c r="I16" s="37">
        <f t="shared" si="3"/>
        <v>-700</v>
      </c>
      <c r="J16" s="37">
        <f t="shared" si="3"/>
        <v>-750</v>
      </c>
      <c r="K16" s="37">
        <f t="shared" si="3"/>
        <v>-750</v>
      </c>
      <c r="L16" s="37">
        <f t="shared" si="3"/>
        <v>-750</v>
      </c>
      <c r="M16" s="37">
        <f t="shared" si="3"/>
        <v>-750</v>
      </c>
      <c r="N16" s="37">
        <f t="shared" si="3"/>
        <v>-750</v>
      </c>
      <c r="O16" s="37">
        <f t="shared" si="3"/>
        <v>-750</v>
      </c>
      <c r="P16" s="37">
        <f>+P10</f>
        <v>9735</v>
      </c>
      <c r="Q16" s="37">
        <f>+Q10</f>
        <v>10357.5</v>
      </c>
      <c r="S16" s="106" t="s">
        <v>85</v>
      </c>
      <c r="T16" s="103" t="str">
        <f>+D4</f>
        <v>M1</v>
      </c>
      <c r="U16" s="103" t="str">
        <f t="shared" ref="U16:AB16" si="4">+E4</f>
        <v>M2</v>
      </c>
      <c r="V16" s="103" t="str">
        <f t="shared" si="4"/>
        <v>M3</v>
      </c>
      <c r="W16" s="103" t="str">
        <f t="shared" si="4"/>
        <v>M4</v>
      </c>
      <c r="X16" s="103" t="str">
        <f t="shared" si="4"/>
        <v>M5</v>
      </c>
      <c r="Y16" s="103" t="str">
        <f t="shared" si="4"/>
        <v>M6</v>
      </c>
      <c r="Z16" s="103" t="str">
        <f t="shared" si="4"/>
        <v>M7</v>
      </c>
      <c r="AA16" s="103" t="str">
        <f t="shared" si="4"/>
        <v>M8</v>
      </c>
      <c r="AB16" s="103" t="str">
        <f t="shared" si="4"/>
        <v>M9</v>
      </c>
      <c r="AC16" s="103" t="str">
        <f>+M4</f>
        <v>M10</v>
      </c>
      <c r="AD16" s="103" t="str">
        <f>+N4</f>
        <v>M11</v>
      </c>
      <c r="AE16" s="103" t="str">
        <f t="shared" ref="AE16" si="5">+O4</f>
        <v>M12</v>
      </c>
      <c r="AF16" s="103" t="str">
        <f>+P4</f>
        <v>Año 2</v>
      </c>
      <c r="AG16" s="104" t="str">
        <f>+Q4</f>
        <v>Año 3</v>
      </c>
      <c r="AH16" s="105" t="s">
        <v>76</v>
      </c>
    </row>
    <row r="17" spans="2:34" ht="15.75" thickBot="1">
      <c r="B17" s="9" t="s">
        <v>4</v>
      </c>
      <c r="C17" s="37"/>
      <c r="D17" s="37">
        <f>D6+(D16)</f>
        <v>27300</v>
      </c>
      <c r="E17" s="37">
        <f t="shared" ref="E17:O17" si="6">E6+(E16)</f>
        <v>27300</v>
      </c>
      <c r="F17" s="37">
        <f t="shared" si="6"/>
        <v>27300</v>
      </c>
      <c r="G17" s="37">
        <f t="shared" si="6"/>
        <v>27300</v>
      </c>
      <c r="H17" s="37">
        <f t="shared" si="6"/>
        <v>27300</v>
      </c>
      <c r="I17" s="37">
        <f t="shared" si="6"/>
        <v>27300</v>
      </c>
      <c r="J17" s="37">
        <f t="shared" si="6"/>
        <v>29250</v>
      </c>
      <c r="K17" s="37">
        <f t="shared" si="6"/>
        <v>29250</v>
      </c>
      <c r="L17" s="37">
        <f t="shared" si="6"/>
        <v>29250</v>
      </c>
      <c r="M17" s="37">
        <f t="shared" si="6"/>
        <v>29250</v>
      </c>
      <c r="N17" s="37">
        <f t="shared" si="6"/>
        <v>29250</v>
      </c>
      <c r="O17" s="37">
        <f t="shared" si="6"/>
        <v>29250</v>
      </c>
      <c r="P17" s="37">
        <f t="shared" ref="P17:Q17" si="7">P6+(P16)</f>
        <v>357735</v>
      </c>
      <c r="Q17" s="37">
        <f t="shared" si="7"/>
        <v>399757.5</v>
      </c>
      <c r="S17" s="107">
        <f>+-C2</f>
        <v>-100000</v>
      </c>
      <c r="T17" s="100">
        <f>+D17</f>
        <v>27300</v>
      </c>
      <c r="U17" s="100">
        <f t="shared" ref="U17:AG17" si="8">+E17</f>
        <v>27300</v>
      </c>
      <c r="V17" s="100">
        <f t="shared" si="8"/>
        <v>27300</v>
      </c>
      <c r="W17" s="100">
        <f t="shared" si="8"/>
        <v>27300</v>
      </c>
      <c r="X17" s="100">
        <f t="shared" si="8"/>
        <v>27300</v>
      </c>
      <c r="Y17" s="100">
        <f t="shared" si="8"/>
        <v>27300</v>
      </c>
      <c r="Z17" s="100">
        <f t="shared" si="8"/>
        <v>29250</v>
      </c>
      <c r="AA17" s="100">
        <f t="shared" si="8"/>
        <v>29250</v>
      </c>
      <c r="AB17" s="100">
        <f t="shared" si="8"/>
        <v>29250</v>
      </c>
      <c r="AC17" s="100">
        <f t="shared" si="8"/>
        <v>29250</v>
      </c>
      <c r="AD17" s="100">
        <f t="shared" si="8"/>
        <v>29250</v>
      </c>
      <c r="AE17" s="100">
        <f t="shared" si="8"/>
        <v>29250</v>
      </c>
      <c r="AF17" s="100">
        <f t="shared" si="8"/>
        <v>357735</v>
      </c>
      <c r="AG17" s="101">
        <f t="shared" si="8"/>
        <v>399757.5</v>
      </c>
      <c r="AH17" s="102">
        <f>IRR(S17:AG17)</f>
        <v>0.32261519333620869</v>
      </c>
    </row>
    <row r="18" spans="2:34">
      <c r="B18" s="4" t="s">
        <v>5</v>
      </c>
      <c r="C18" s="40"/>
      <c r="D18" s="40">
        <f>D17</f>
        <v>27300</v>
      </c>
      <c r="E18" s="40">
        <f t="shared" ref="E18:O18" si="9">D18+E17</f>
        <v>54600</v>
      </c>
      <c r="F18" s="40">
        <f t="shared" si="9"/>
        <v>81900</v>
      </c>
      <c r="G18" s="40">
        <f t="shared" si="9"/>
        <v>109200</v>
      </c>
      <c r="H18" s="40">
        <f t="shared" si="9"/>
        <v>136500</v>
      </c>
      <c r="I18" s="40">
        <f t="shared" si="9"/>
        <v>163800</v>
      </c>
      <c r="J18" s="40">
        <f t="shared" si="9"/>
        <v>193050</v>
      </c>
      <c r="K18" s="40">
        <f t="shared" si="9"/>
        <v>222300</v>
      </c>
      <c r="L18" s="40">
        <f t="shared" si="9"/>
        <v>251550</v>
      </c>
      <c r="M18" s="40">
        <f t="shared" si="9"/>
        <v>280800</v>
      </c>
      <c r="N18" s="40">
        <f t="shared" si="9"/>
        <v>310050</v>
      </c>
      <c r="O18" s="40">
        <f t="shared" si="9"/>
        <v>339300</v>
      </c>
      <c r="P18" s="40">
        <f t="shared" ref="P18" si="10">O18+P17</f>
        <v>697035</v>
      </c>
      <c r="Q18" s="40">
        <f t="shared" ref="Q18" si="11">P18+Q17</f>
        <v>1096792.5</v>
      </c>
      <c r="R18" s="97"/>
    </row>
    <row r="20" spans="2:34">
      <c r="B20" s="4" t="s">
        <v>44</v>
      </c>
      <c r="C20" s="10">
        <f>-MIN(D18:O18)*(1.45)</f>
        <v>-39585</v>
      </c>
    </row>
    <row r="21" spans="2:34" ht="14.25">
      <c r="B21" s="6" t="s">
        <v>51</v>
      </c>
      <c r="C21" s="11">
        <f>-(C12/$C$16)</f>
        <v>1</v>
      </c>
    </row>
    <row r="22" spans="2:34" ht="14.25">
      <c r="B22" s="6" t="s">
        <v>1</v>
      </c>
      <c r="C22" s="11">
        <f>-(C13)/($C$16)</f>
        <v>0</v>
      </c>
    </row>
    <row r="23" spans="2:34" ht="15" customHeight="1">
      <c r="B23" s="6" t="s">
        <v>2</v>
      </c>
      <c r="C23" s="11">
        <f>-(C11)/$C$16</f>
        <v>0</v>
      </c>
    </row>
    <row r="24" spans="2:34">
      <c r="B24" s="9" t="s">
        <v>0</v>
      </c>
      <c r="C24" s="38">
        <f>C21+C22+C23</f>
        <v>1</v>
      </c>
    </row>
    <row r="26" spans="2:34" ht="15" customHeight="1">
      <c r="C26" s="86"/>
    </row>
    <row r="27" spans="2:34" s="43" customFormat="1" ht="15" customHeight="1">
      <c r="B27" s="44"/>
      <c r="C27" s="87"/>
    </row>
    <row r="28" spans="2:34" s="43" customFormat="1" ht="15" customHeight="1">
      <c r="C28" s="88"/>
    </row>
    <row r="29" spans="2:34" s="43" customFormat="1" ht="15" customHeight="1">
      <c r="C29" s="88"/>
    </row>
    <row r="30" spans="2:34" s="43" customFormat="1" ht="15" customHeight="1">
      <c r="C30" s="88"/>
    </row>
    <row r="31" spans="2:34" ht="15" customHeight="1">
      <c r="C31" s="8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1007"/>
  <sheetViews>
    <sheetView workbookViewId="0">
      <selection activeCell="K37" sqref="K37"/>
    </sheetView>
  </sheetViews>
  <sheetFormatPr defaultColWidth="9" defaultRowHeight="15" customHeight="1"/>
  <cols>
    <col min="1" max="1" width="9" style="14"/>
    <col min="2" max="2" width="40.625" style="14" customWidth="1"/>
    <col min="3" max="3" width="28.625" style="14" customWidth="1"/>
    <col min="4" max="4" width="19" style="14" customWidth="1"/>
    <col min="5" max="5" width="17" style="14" customWidth="1"/>
    <col min="6" max="7" width="10.375" style="14" bestFit="1" customWidth="1"/>
    <col min="8" max="16384" width="9" style="14"/>
  </cols>
  <sheetData>
    <row r="2" spans="2:5" ht="12.75">
      <c r="B2" s="12" t="s">
        <v>6</v>
      </c>
      <c r="C2" s="13">
        <v>2019</v>
      </c>
      <c r="D2" s="13">
        <f>C2+1</f>
        <v>2020</v>
      </c>
      <c r="E2" s="13">
        <f>D2+1</f>
        <v>2021</v>
      </c>
    </row>
    <row r="3" spans="2:5" ht="12.75">
      <c r="B3" s="15"/>
      <c r="C3" s="16"/>
    </row>
    <row r="4" spans="2:5" ht="12.75">
      <c r="B4" s="15"/>
      <c r="C4" s="18"/>
      <c r="D4" s="18"/>
      <c r="E4" s="18"/>
    </row>
    <row r="5" spans="2:5" ht="12.75">
      <c r="B5" s="17" t="s">
        <v>39</v>
      </c>
      <c r="C5" s="18">
        <f>C6+C7</f>
        <v>348000</v>
      </c>
      <c r="D5" s="18">
        <f t="shared" ref="D5:E5" si="0">D6+D7</f>
        <v>389400</v>
      </c>
      <c r="E5" s="18">
        <f t="shared" si="0"/>
        <v>414300</v>
      </c>
    </row>
    <row r="6" spans="2:5" ht="12.75">
      <c r="B6" s="14" t="s">
        <v>7</v>
      </c>
      <c r="C6" s="19">
        <f>'Budget anno '!D14</f>
        <v>348000</v>
      </c>
      <c r="D6" s="60">
        <f>+'Budget a tre anni '!E8</f>
        <v>389400</v>
      </c>
      <c r="E6" s="60">
        <f>+'Budget a tre anni '!F8</f>
        <v>414300</v>
      </c>
    </row>
    <row r="7" spans="2:5" ht="12.75">
      <c r="B7" s="14" t="s">
        <v>9</v>
      </c>
      <c r="C7" s="24"/>
      <c r="D7" s="24"/>
      <c r="E7" s="24"/>
    </row>
    <row r="8" spans="2:5" ht="12.75">
      <c r="C8" s="19"/>
    </row>
    <row r="9" spans="2:5" ht="12.75">
      <c r="B9" s="17" t="s">
        <v>40</v>
      </c>
      <c r="C9" s="20">
        <f>SUM(C10:C17)</f>
        <v>8700</v>
      </c>
      <c r="D9" s="20">
        <f t="shared" ref="D9:E9" si="1">SUM(D10:D17)</f>
        <v>9735</v>
      </c>
      <c r="E9" s="20">
        <f t="shared" si="1"/>
        <v>10357.5</v>
      </c>
    </row>
    <row r="10" spans="2:5" ht="12.75">
      <c r="B10" s="14" t="s">
        <v>45</v>
      </c>
      <c r="C10" s="19"/>
    </row>
    <row r="11" spans="2:5" ht="12.75">
      <c r="B11" s="14" t="s">
        <v>10</v>
      </c>
      <c r="C11" s="19">
        <f>'Budget anno '!D17+'Budget anno '!D18+'Budget anno '!D34+'Budget anno '!D29</f>
        <v>0</v>
      </c>
      <c r="D11" s="52">
        <f>'Budget a tre anni '!E12+'Budget a tre anni '!E19+'Budget a tre anni '!E22</f>
        <v>0</v>
      </c>
      <c r="E11" s="52">
        <f>'Budget a tre anni '!F12+'Budget a tre anni '!F19+'Budget a tre anni '!F22</f>
        <v>0</v>
      </c>
    </row>
    <row r="12" spans="2:5" ht="12.75">
      <c r="B12" s="14" t="s">
        <v>11</v>
      </c>
      <c r="C12" s="19"/>
    </row>
    <row r="13" spans="2:5" ht="12.75">
      <c r="B13" s="14" t="s">
        <v>12</v>
      </c>
      <c r="C13" s="19">
        <f>'Budget anno '!D25</f>
        <v>0</v>
      </c>
      <c r="D13" s="52">
        <f>'Budget a tre anni '!E17</f>
        <v>0</v>
      </c>
      <c r="E13" s="52">
        <f>'Budget a tre anni '!F17</f>
        <v>0</v>
      </c>
    </row>
    <row r="14" spans="2:5" ht="12.75">
      <c r="B14" s="14" t="s">
        <v>38</v>
      </c>
      <c r="C14" s="19">
        <f>C15/13.5</f>
        <v>0</v>
      </c>
      <c r="D14" s="29">
        <f>C14+((C15/13.5)*(1+0.000075))</f>
        <v>0</v>
      </c>
      <c r="E14" s="29">
        <f>D14+((D15/13.5)*(1+0.000075))</f>
        <v>0</v>
      </c>
    </row>
    <row r="15" spans="2:5" ht="12.75">
      <c r="B15" s="14" t="s">
        <v>13</v>
      </c>
      <c r="C15" s="19">
        <f>'Budget anno '!D46</f>
        <v>0</v>
      </c>
      <c r="D15" s="52">
        <f>'Budget a tre anni '!E24</f>
        <v>0</v>
      </c>
      <c r="E15" s="52">
        <f>'Budget a tre anni '!F24</f>
        <v>0</v>
      </c>
    </row>
    <row r="16" spans="2:5" ht="12.75">
      <c r="B16" s="14" t="s">
        <v>14</v>
      </c>
      <c r="C16" s="19">
        <f>+'Budget anno '!D26</f>
        <v>8700</v>
      </c>
      <c r="D16" s="52">
        <f>+'Budget a tre anni '!E18</f>
        <v>9735</v>
      </c>
      <c r="E16" s="52">
        <f>+'Budget a tre anni '!F18</f>
        <v>10357.5</v>
      </c>
    </row>
    <row r="17" spans="2:7" ht="12.75">
      <c r="B17" s="14" t="s">
        <v>15</v>
      </c>
      <c r="C17" s="19"/>
    </row>
    <row r="18" spans="2:7" ht="12.75">
      <c r="C18" s="19"/>
    </row>
    <row r="19" spans="2:7" ht="12.75">
      <c r="B19" s="12" t="s">
        <v>43</v>
      </c>
      <c r="C19" s="21">
        <f>C5-C9</f>
        <v>339300</v>
      </c>
      <c r="D19" s="21">
        <f t="shared" ref="D19:E19" si="2">D5-D9</f>
        <v>379665</v>
      </c>
      <c r="E19" s="21">
        <f t="shared" si="2"/>
        <v>403942.5</v>
      </c>
    </row>
    <row r="20" spans="2:7" ht="12.75">
      <c r="B20" s="17"/>
      <c r="C20" s="20"/>
    </row>
    <row r="21" spans="2:7" s="17" customFormat="1" ht="12.75">
      <c r="B21" s="17" t="s">
        <v>42</v>
      </c>
      <c r="C21" s="20">
        <f t="shared" ref="C21:E21" si="3">SUM(C22:C24)</f>
        <v>0</v>
      </c>
      <c r="D21" s="20">
        <f t="shared" si="3"/>
        <v>0</v>
      </c>
      <c r="E21" s="20">
        <f t="shared" si="3"/>
        <v>0</v>
      </c>
    </row>
    <row r="22" spans="2:7" ht="12.75">
      <c r="B22" s="14" t="s">
        <v>16</v>
      </c>
      <c r="C22" s="19">
        <v>0</v>
      </c>
      <c r="D22" s="19">
        <v>0</v>
      </c>
      <c r="E22" s="19">
        <v>0</v>
      </c>
    </row>
    <row r="23" spans="2:7" ht="12.75">
      <c r="B23" s="14" t="s">
        <v>17</v>
      </c>
      <c r="C23" s="19">
        <v>0</v>
      </c>
      <c r="D23" s="19">
        <v>0</v>
      </c>
      <c r="E23" s="19">
        <v>0</v>
      </c>
    </row>
    <row r="24" spans="2:7" ht="12.75">
      <c r="B24" s="14" t="s">
        <v>18</v>
      </c>
      <c r="C24" s="19">
        <v>0</v>
      </c>
      <c r="D24" s="19">
        <v>0</v>
      </c>
      <c r="E24" s="19">
        <v>0</v>
      </c>
    </row>
    <row r="25" spans="2:7" ht="12.75">
      <c r="C25" s="19"/>
    </row>
    <row r="26" spans="2:7" s="17" customFormat="1" ht="12.75">
      <c r="B26" s="17" t="s">
        <v>41</v>
      </c>
      <c r="C26" s="20">
        <f t="shared" ref="C26:E26" si="4">SUM(C27:C29)</f>
        <v>0</v>
      </c>
      <c r="D26" s="20">
        <f t="shared" si="4"/>
        <v>0</v>
      </c>
      <c r="E26" s="20">
        <f t="shared" si="4"/>
        <v>0</v>
      </c>
    </row>
    <row r="27" spans="2:7" ht="12.75">
      <c r="B27" s="14" t="s">
        <v>19</v>
      </c>
      <c r="C27" s="19">
        <v>0</v>
      </c>
      <c r="D27" s="19">
        <v>0</v>
      </c>
      <c r="E27" s="19">
        <v>0</v>
      </c>
    </row>
    <row r="28" spans="2:7" ht="12.75">
      <c r="B28" s="14" t="s">
        <v>20</v>
      </c>
      <c r="C28" s="19">
        <v>0</v>
      </c>
      <c r="D28" s="19">
        <v>0</v>
      </c>
      <c r="E28" s="19">
        <v>0</v>
      </c>
    </row>
    <row r="29" spans="2:7" ht="12.75">
      <c r="B29" s="14" t="s">
        <v>21</v>
      </c>
      <c r="C29" s="19">
        <v>0</v>
      </c>
      <c r="D29" s="19">
        <v>0</v>
      </c>
      <c r="E29" s="19">
        <v>0</v>
      </c>
    </row>
    <row r="30" spans="2:7" ht="12.75">
      <c r="C30" s="19"/>
    </row>
    <row r="31" spans="2:7" ht="12.75">
      <c r="B31" s="17" t="s">
        <v>8</v>
      </c>
      <c r="C31" s="20">
        <f>C19-C21-C26</f>
        <v>339300</v>
      </c>
      <c r="D31" s="20">
        <f t="shared" ref="D31:E31" si="5">D19-D21-D26</f>
        <v>379665</v>
      </c>
      <c r="E31" s="20">
        <f t="shared" si="5"/>
        <v>403942.5</v>
      </c>
      <c r="G31" s="22" t="s">
        <v>37</v>
      </c>
    </row>
    <row r="32" spans="2:7" ht="12.75">
      <c r="B32" s="14" t="s">
        <v>22</v>
      </c>
      <c r="C32" s="19">
        <f>C31*$G$32</f>
        <v>67860</v>
      </c>
      <c r="D32" s="19">
        <f t="shared" ref="D32:E32" si="6">D31*$G$32</f>
        <v>75933</v>
      </c>
      <c r="E32" s="19">
        <f t="shared" si="6"/>
        <v>80788.5</v>
      </c>
      <c r="G32" s="23">
        <v>0.2</v>
      </c>
    </row>
    <row r="33" spans="2:5" ht="12.75">
      <c r="B33" s="14" t="s">
        <v>23</v>
      </c>
      <c r="C33" s="19"/>
    </row>
    <row r="34" spans="2:5" ht="12.75">
      <c r="C34" s="19"/>
    </row>
    <row r="35" spans="2:5" ht="12.75">
      <c r="B35" s="12" t="s">
        <v>24</v>
      </c>
      <c r="C35" s="21">
        <f>C31-C32-C33</f>
        <v>271440</v>
      </c>
      <c r="D35" s="21">
        <f t="shared" ref="D35:E35" si="7">D31-D32-D33</f>
        <v>303732</v>
      </c>
      <c r="E35" s="21">
        <f t="shared" si="7"/>
        <v>323154</v>
      </c>
    </row>
    <row r="36" spans="2:5" ht="15" customHeight="1">
      <c r="C36" s="19"/>
    </row>
    <row r="37" spans="2:5" ht="15" customHeight="1">
      <c r="B37" s="108" t="s">
        <v>77</v>
      </c>
      <c r="C37" s="109">
        <f>+C19+C16</f>
        <v>348000</v>
      </c>
      <c r="D37" s="109">
        <f t="shared" ref="D37:E37" si="8">+D19+D16</f>
        <v>389400</v>
      </c>
      <c r="E37" s="109">
        <f t="shared" si="8"/>
        <v>414300</v>
      </c>
    </row>
    <row r="39" spans="2:5" ht="15" customHeight="1">
      <c r="B39" s="14" t="s">
        <v>78</v>
      </c>
      <c r="C39" s="110">
        <f>+C19/C5</f>
        <v>0.97499999999999998</v>
      </c>
      <c r="D39" s="110">
        <f t="shared" ref="D39:E39" si="9">+D19/D5</f>
        <v>0.97499999999999998</v>
      </c>
      <c r="E39" s="110">
        <f t="shared" si="9"/>
        <v>0.97499999999999998</v>
      </c>
    </row>
    <row r="40" spans="2:5" ht="12.75">
      <c r="B40" s="14" t="s">
        <v>79</v>
      </c>
      <c r="C40" s="110">
        <f>+C37/C5</f>
        <v>1</v>
      </c>
      <c r="D40" s="110">
        <f t="shared" ref="D40:E40" si="10">+D37/D5</f>
        <v>1</v>
      </c>
      <c r="E40" s="110">
        <f t="shared" si="10"/>
        <v>1</v>
      </c>
    </row>
    <row r="41" spans="2:5" ht="12.75"/>
    <row r="42" spans="2:5" ht="12.75"/>
    <row r="43" spans="2:5" ht="12.75"/>
    <row r="44" spans="2:5" ht="12.75"/>
    <row r="45" spans="2:5" ht="12.75"/>
    <row r="46" spans="2:5" ht="12.75"/>
    <row r="47" spans="2:5" ht="12.75"/>
    <row r="48" spans="2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Criteri artig</vt:lpstr>
      <vt:lpstr>sintesi</vt:lpstr>
      <vt:lpstr>TABELLA DI VALUTAZIONE</vt:lpstr>
      <vt:lpstr>Indice </vt:lpstr>
      <vt:lpstr>Budget anno </vt:lpstr>
      <vt:lpstr>Budget a tre anni </vt:lpstr>
      <vt:lpstr>Flusso di cassa </vt:lpstr>
      <vt:lpstr>Conto Economico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 Francesco Zanata</dc:creator>
  <cp:lastModifiedBy>Marco Locci</cp:lastModifiedBy>
  <dcterms:created xsi:type="dcterms:W3CDTF">2018-01-31T20:24:51Z</dcterms:created>
  <dcterms:modified xsi:type="dcterms:W3CDTF">2020-09-16T15:25:58Z</dcterms:modified>
</cp:coreProperties>
</file>